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N:\POLE_EAU\EAUX PLUVIALES\14 - Zonage pluvial\1 - DIMENSIONNEMENT - EXCEL\"/>
    </mc:Choice>
  </mc:AlternateContent>
  <xr:revisionPtr revIDLastSave="0" documentId="13_ncr:1_{E79649FC-7EAD-4716-B494-DCDE7B55D21A}" xr6:coauthVersionLast="47" xr6:coauthVersionMax="47" xr10:uidLastSave="{00000000-0000-0000-0000-000000000000}"/>
  <workbookProtection workbookAlgorithmName="SHA-512" workbookHashValue="lJuTx5bKjai3dtsdxUCKV7YtYixDcLgpp0l8l2pxi/Wc7a7JTBLGqpPXXF3EusJXVSGZy20s0LMw9eIYSRp4IA==" workbookSaltValue="FuM9Niw/gF250N6LYY02rg==" workbookSpinCount="100000" lockStructure="1"/>
  <bookViews>
    <workbookView xWindow="-28920" yWindow="-120" windowWidth="29040" windowHeight="15720" xr2:uid="{8F773A2A-3303-4699-A42A-F3B422523E67}"/>
  </bookViews>
  <sheets>
    <sheet name="note_calcul" sheetId="1" r:id="rId1"/>
    <sheet name="liste" sheetId="2" state="hidden" r:id="rId2"/>
    <sheet name="T=1semaine" sheetId="6" state="hidden" r:id="rId3"/>
    <sheet name="T=1an" sheetId="7" state="hidden" r:id="rId4"/>
    <sheet name="T=30ans" sheetId="8" state="hidden" r:id="rId5"/>
  </sheets>
  <definedNames>
    <definedName name="CHAUMES_EN_RETZ">liste!$C$193:$C$227</definedName>
    <definedName name="CHAUVE">liste!$D$193:$D$213</definedName>
    <definedName name="CHEIX_EN_RETZ">liste!$E$193:$E$203</definedName>
    <definedName name="COMMUNES">liste!$B$193:$B$207</definedName>
    <definedName name="LA_BERNERIE_EN_RETZ">liste!$F$193:$F$213</definedName>
    <definedName name="LA_PLAINE_SUR_MER">liste!$G$193:$G$223</definedName>
    <definedName name="LES_MOUTIERS_EN_RETZ">liste!$H$193:$H$220</definedName>
    <definedName name="PORNIC">liste!$I$193:$I$232</definedName>
    <definedName name="PORT_SAINT_PERE">liste!$J$193:$J$221</definedName>
    <definedName name="PREFAILLES">liste!$K$193:$K$217</definedName>
    <definedName name="ROUANS">liste!$L$193:$L$220</definedName>
    <definedName name="SAINT_HILAIRE_DE_CHALEONS">liste!$N$193:$N$217</definedName>
    <definedName name="SAINT_MICHEL_CHEF_CHEF">liste!$O$193:$O$216</definedName>
    <definedName name="SAINTE_PAZANNE">liste!$M$193:$M$227</definedName>
    <definedName name="VILLENEUVE_EN_RETZ">liste!$P$193:$P$217</definedName>
    <definedName name="VUE">liste!$Q$193:$Q$213</definedName>
    <definedName name="_xlnm.Print_Area" localSheetId="0">note_calcul!$I$19</definedName>
  </definedNames>
  <calcPr calcId="191029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26" i="1" l="1"/>
  <c r="D26" i="1"/>
  <c r="C38" i="1" l="1"/>
  <c r="A105" i="2"/>
  <c r="C28" i="1"/>
  <c r="C27" i="1"/>
  <c r="E26" i="1" l="1"/>
  <c r="D17" i="1"/>
  <c r="D13" i="1"/>
  <c r="D8" i="1"/>
  <c r="D28" i="1" l="1"/>
  <c r="D27" i="1"/>
  <c r="E28" i="1"/>
  <c r="E27" i="1"/>
  <c r="B32" i="1" l="1"/>
  <c r="C39" i="1" l="1"/>
  <c r="B41" i="1"/>
  <c r="A104" i="2"/>
  <c r="A101" i="2"/>
  <c r="C40" i="1" l="1"/>
  <c r="D30" i="1" s="1"/>
  <c r="B43" i="1"/>
  <c r="A106" i="2"/>
  <c r="B16" i="8"/>
  <c r="E47" i="1" l="1"/>
  <c r="E49" i="1" s="1"/>
  <c r="A102" i="2"/>
  <c r="B25" i="1"/>
  <c r="C47" i="1" l="1"/>
  <c r="C50" i="1" s="1"/>
  <c r="E50" i="1"/>
  <c r="D47" i="1"/>
  <c r="D48" i="1"/>
  <c r="D50" i="1" l="1"/>
  <c r="C48" i="1"/>
  <c r="D49" i="1"/>
  <c r="A103" i="2" l="1"/>
  <c r="C30" i="1" s="1"/>
  <c r="B40" i="1" l="1"/>
  <c r="C41" i="1"/>
  <c r="F26" i="1" l="1"/>
  <c r="F27" i="1"/>
  <c r="F28" i="1"/>
  <c r="D12" i="6"/>
  <c r="A18" i="8" l="1"/>
  <c r="B17" i="8"/>
  <c r="A18" i="7"/>
  <c r="B18" i="7" s="1"/>
  <c r="B17" i="7"/>
  <c r="B16" i="7"/>
  <c r="B15" i="6"/>
  <c r="B16" i="6"/>
  <c r="A17" i="6"/>
  <c r="A19" i="8" l="1"/>
  <c r="B19" i="8" s="1"/>
  <c r="B18" i="8"/>
  <c r="A18" i="6"/>
  <c r="C18" i="6" s="1"/>
  <c r="B17" i="6"/>
  <c r="A19" i="7"/>
  <c r="A20" i="7" s="1"/>
  <c r="A21" i="7" s="1"/>
  <c r="D13" i="7"/>
  <c r="C18" i="7" s="1"/>
  <c r="D18" i="7" s="1"/>
  <c r="D13" i="8"/>
  <c r="A19" i="6"/>
  <c r="B18" i="6"/>
  <c r="A20" i="8" l="1"/>
  <c r="C18" i="8"/>
  <c r="D18" i="8" s="1"/>
  <c r="C17" i="8"/>
  <c r="B20" i="7"/>
  <c r="B19" i="7"/>
  <c r="C17" i="7"/>
  <c r="D17" i="7" s="1"/>
  <c r="C16" i="7"/>
  <c r="D16" i="7" s="1"/>
  <c r="C17" i="6"/>
  <c r="D17" i="6" s="1"/>
  <c r="C19" i="7"/>
  <c r="C15" i="6"/>
  <c r="D15" i="6" s="1"/>
  <c r="C20" i="7"/>
  <c r="C21" i="7"/>
  <c r="C16" i="6"/>
  <c r="D16" i="6" s="1"/>
  <c r="D18" i="6"/>
  <c r="A21" i="8"/>
  <c r="B20" i="8"/>
  <c r="A22" i="7"/>
  <c r="B21" i="7"/>
  <c r="B19" i="6"/>
  <c r="C19" i="6"/>
  <c r="A20" i="6"/>
  <c r="D20" i="7" l="1"/>
  <c r="D19" i="7"/>
  <c r="D21" i="7"/>
  <c r="D19" i="6"/>
  <c r="B21" i="8"/>
  <c r="A22" i="8"/>
  <c r="B22" i="7"/>
  <c r="A23" i="7"/>
  <c r="C22" i="7"/>
  <c r="A21" i="6"/>
  <c r="B20" i="6"/>
  <c r="C20" i="6"/>
  <c r="D20" i="6" l="1"/>
  <c r="A23" i="8"/>
  <c r="B22" i="8"/>
  <c r="D22" i="7"/>
  <c r="A24" i="7"/>
  <c r="B23" i="7"/>
  <c r="C23" i="7"/>
  <c r="B21" i="6"/>
  <c r="C21" i="6"/>
  <c r="A22" i="6"/>
  <c r="D21" i="6" l="1"/>
  <c r="B23" i="8"/>
  <c r="A24" i="8"/>
  <c r="D23" i="7"/>
  <c r="B24" i="7"/>
  <c r="A25" i="7"/>
  <c r="C24" i="7"/>
  <c r="A23" i="6"/>
  <c r="B22" i="6"/>
  <c r="C22" i="6"/>
  <c r="D22" i="6" l="1"/>
  <c r="D24" i="7"/>
  <c r="A25" i="8"/>
  <c r="B24" i="8"/>
  <c r="A26" i="7"/>
  <c r="B25" i="7"/>
  <c r="C25" i="7"/>
  <c r="B23" i="6"/>
  <c r="C23" i="6"/>
  <c r="A24" i="6"/>
  <c r="D23" i="6" l="1"/>
  <c r="D25" i="7"/>
  <c r="B25" i="8"/>
  <c r="A26" i="8"/>
  <c r="B26" i="7"/>
  <c r="A27" i="7"/>
  <c r="C26" i="7"/>
  <c r="A25" i="6"/>
  <c r="B24" i="6"/>
  <c r="C24" i="6"/>
  <c r="D24" i="6" l="1"/>
  <c r="D26" i="7"/>
  <c r="A27" i="8"/>
  <c r="B26" i="8"/>
  <c r="A28" i="7"/>
  <c r="B27" i="7"/>
  <c r="C27" i="7"/>
  <c r="B25" i="6"/>
  <c r="C25" i="6"/>
  <c r="A26" i="6"/>
  <c r="D25" i="6" l="1"/>
  <c r="D27" i="7"/>
  <c r="B27" i="8"/>
  <c r="A28" i="8"/>
  <c r="B28" i="7"/>
  <c r="A29" i="7"/>
  <c r="C28" i="7"/>
  <c r="A27" i="6"/>
  <c r="B26" i="6"/>
  <c r="C26" i="6"/>
  <c r="D26" i="6" l="1"/>
  <c r="D28" i="7"/>
  <c r="A29" i="8"/>
  <c r="B28" i="8"/>
  <c r="A30" i="7"/>
  <c r="B29" i="7"/>
  <c r="C29" i="7"/>
  <c r="B27" i="6"/>
  <c r="C27" i="6"/>
  <c r="A28" i="6"/>
  <c r="D27" i="6" l="1"/>
  <c r="D29" i="7"/>
  <c r="B29" i="8"/>
  <c r="A30" i="8"/>
  <c r="B30" i="7"/>
  <c r="A31" i="7"/>
  <c r="C30" i="7"/>
  <c r="A29" i="6"/>
  <c r="B28" i="6"/>
  <c r="C28" i="6"/>
  <c r="D28" i="6" l="1"/>
  <c r="D30" i="7"/>
  <c r="A31" i="8"/>
  <c r="B30" i="8"/>
  <c r="A32" i="7"/>
  <c r="B31" i="7"/>
  <c r="C31" i="7"/>
  <c r="B29" i="6"/>
  <c r="C29" i="6"/>
  <c r="A30" i="6"/>
  <c r="D29" i="6" l="1"/>
  <c r="D31" i="7"/>
  <c r="B31" i="8"/>
  <c r="A32" i="8"/>
  <c r="B32" i="7"/>
  <c r="A33" i="7"/>
  <c r="C32" i="7"/>
  <c r="A31" i="6"/>
  <c r="B30" i="6"/>
  <c r="C30" i="6"/>
  <c r="D30" i="6" l="1"/>
  <c r="D32" i="7"/>
  <c r="A33" i="8"/>
  <c r="B32" i="8"/>
  <c r="A34" i="7"/>
  <c r="B33" i="7"/>
  <c r="C33" i="7"/>
  <c r="B31" i="6"/>
  <c r="C31" i="6"/>
  <c r="A32" i="6"/>
  <c r="D31" i="6" l="1"/>
  <c r="D33" i="7"/>
  <c r="B33" i="8"/>
  <c r="A34" i="8"/>
  <c r="B34" i="7"/>
  <c r="A35" i="7"/>
  <c r="C34" i="7"/>
  <c r="A33" i="6"/>
  <c r="B32" i="6"/>
  <c r="C32" i="6"/>
  <c r="D32" i="6" l="1"/>
  <c r="D34" i="7"/>
  <c r="A35" i="8"/>
  <c r="B34" i="8"/>
  <c r="A36" i="7"/>
  <c r="B35" i="7"/>
  <c r="C35" i="7"/>
  <c r="B33" i="6"/>
  <c r="C33" i="6"/>
  <c r="A34" i="6"/>
  <c r="D33" i="6" l="1"/>
  <c r="D35" i="7"/>
  <c r="B35" i="8"/>
  <c r="A36" i="8"/>
  <c r="B36" i="7"/>
  <c r="A37" i="7"/>
  <c r="C36" i="7"/>
  <c r="A35" i="6"/>
  <c r="B34" i="6"/>
  <c r="C34" i="6"/>
  <c r="D34" i="6" l="1"/>
  <c r="D36" i="7"/>
  <c r="A37" i="8"/>
  <c r="B36" i="8"/>
  <c r="A38" i="7"/>
  <c r="B37" i="7"/>
  <c r="C37" i="7"/>
  <c r="B35" i="6"/>
  <c r="C35" i="6"/>
  <c r="A36" i="6"/>
  <c r="D37" i="7" l="1"/>
  <c r="B37" i="8"/>
  <c r="A38" i="8"/>
  <c r="B38" i="7"/>
  <c r="A39" i="7"/>
  <c r="C38" i="7"/>
  <c r="A37" i="6"/>
  <c r="B36" i="6"/>
  <c r="C36" i="6"/>
  <c r="D35" i="6"/>
  <c r="D38" i="7" l="1"/>
  <c r="A39" i="8"/>
  <c r="B38" i="8"/>
  <c r="A40" i="7"/>
  <c r="B39" i="7"/>
  <c r="C39" i="7"/>
  <c r="D36" i="6"/>
  <c r="B37" i="6"/>
  <c r="C37" i="6"/>
  <c r="A38" i="6"/>
  <c r="D39" i="7" l="1"/>
  <c r="B39" i="8"/>
  <c r="A40" i="8"/>
  <c r="B40" i="7"/>
  <c r="A41" i="7"/>
  <c r="C40" i="7"/>
  <c r="A39" i="6"/>
  <c r="B38" i="6"/>
  <c r="C38" i="6"/>
  <c r="D37" i="6"/>
  <c r="D40" i="7" l="1"/>
  <c r="A41" i="8"/>
  <c r="B40" i="8"/>
  <c r="A42" i="7"/>
  <c r="B41" i="7"/>
  <c r="C41" i="7"/>
  <c r="D38" i="6"/>
  <c r="B39" i="6"/>
  <c r="C39" i="6"/>
  <c r="A40" i="6"/>
  <c r="D41" i="7" l="1"/>
  <c r="B41" i="8"/>
  <c r="A42" i="8"/>
  <c r="B42" i="7"/>
  <c r="A43" i="7"/>
  <c r="C42" i="7"/>
  <c r="A41" i="6"/>
  <c r="B40" i="6"/>
  <c r="C40" i="6"/>
  <c r="D39" i="6"/>
  <c r="D42" i="7" l="1"/>
  <c r="A43" i="8"/>
  <c r="B42" i="8"/>
  <c r="A44" i="7"/>
  <c r="B43" i="7"/>
  <c r="C43" i="7"/>
  <c r="D40" i="6"/>
  <c r="B41" i="6"/>
  <c r="C41" i="6"/>
  <c r="A42" i="6"/>
  <c r="B43" i="8" l="1"/>
  <c r="A44" i="8"/>
  <c r="B44" i="7"/>
  <c r="A45" i="7"/>
  <c r="C44" i="7"/>
  <c r="D43" i="7"/>
  <c r="A43" i="6"/>
  <c r="B42" i="6"/>
  <c r="C42" i="6"/>
  <c r="D41" i="6"/>
  <c r="D44" i="7" l="1"/>
  <c r="A45" i="8"/>
  <c r="B44" i="8"/>
  <c r="A46" i="7"/>
  <c r="B45" i="7"/>
  <c r="C45" i="7"/>
  <c r="D42" i="6"/>
  <c r="B43" i="6"/>
  <c r="C43" i="6"/>
  <c r="A44" i="6"/>
  <c r="D45" i="7" l="1"/>
  <c r="B45" i="8"/>
  <c r="A46" i="8"/>
  <c r="B46" i="7"/>
  <c r="A47" i="7"/>
  <c r="C46" i="7"/>
  <c r="A45" i="6"/>
  <c r="B44" i="6"/>
  <c r="C44" i="6"/>
  <c r="D43" i="6"/>
  <c r="D44" i="6" l="1"/>
  <c r="A47" i="8"/>
  <c r="B46" i="8"/>
  <c r="A48" i="7"/>
  <c r="B47" i="7"/>
  <c r="C47" i="7"/>
  <c r="D46" i="7"/>
  <c r="B45" i="6"/>
  <c r="C45" i="6"/>
  <c r="A46" i="6"/>
  <c r="B47" i="8" l="1"/>
  <c r="A48" i="8"/>
  <c r="B48" i="7"/>
  <c r="A49" i="7"/>
  <c r="C48" i="7"/>
  <c r="D47" i="7"/>
  <c r="A47" i="6"/>
  <c r="B46" i="6"/>
  <c r="C46" i="6"/>
  <c r="D45" i="6"/>
  <c r="D48" i="7" l="1"/>
  <c r="A49" i="8"/>
  <c r="B48" i="8"/>
  <c r="A50" i="7"/>
  <c r="B49" i="7"/>
  <c r="C49" i="7"/>
  <c r="D46" i="6"/>
  <c r="B47" i="6"/>
  <c r="C47" i="6"/>
  <c r="A48" i="6"/>
  <c r="D49" i="7" l="1"/>
  <c r="A50" i="8"/>
  <c r="B49" i="8"/>
  <c r="B50" i="7"/>
  <c r="A51" i="7"/>
  <c r="C50" i="7"/>
  <c r="A49" i="6"/>
  <c r="B48" i="6"/>
  <c r="C48" i="6"/>
  <c r="D47" i="6"/>
  <c r="A51" i="8" l="1"/>
  <c r="B50" i="8"/>
  <c r="A52" i="7"/>
  <c r="B51" i="7"/>
  <c r="C51" i="7"/>
  <c r="D50" i="7"/>
  <c r="D48" i="6"/>
  <c r="B49" i="6"/>
  <c r="C49" i="6"/>
  <c r="A50" i="6"/>
  <c r="D49" i="6" l="1"/>
  <c r="D51" i="7"/>
  <c r="A52" i="8"/>
  <c r="B51" i="8"/>
  <c r="B52" i="7"/>
  <c r="A53" i="7"/>
  <c r="C52" i="7"/>
  <c r="A51" i="6"/>
  <c r="B50" i="6"/>
  <c r="C50" i="6"/>
  <c r="D50" i="6" l="1"/>
  <c r="D52" i="7"/>
  <c r="B52" i="8"/>
  <c r="A53" i="8"/>
  <c r="A54" i="7"/>
  <c r="B53" i="7"/>
  <c r="C53" i="7"/>
  <c r="B51" i="6"/>
  <c r="C51" i="6"/>
  <c r="A52" i="6"/>
  <c r="D53" i="7" l="1"/>
  <c r="A54" i="8"/>
  <c r="B53" i="8"/>
  <c r="B54" i="7"/>
  <c r="A55" i="7"/>
  <c r="C54" i="7"/>
  <c r="A53" i="6"/>
  <c r="B52" i="6"/>
  <c r="C52" i="6"/>
  <c r="D51" i="6"/>
  <c r="D54" i="7" l="1"/>
  <c r="B54" i="8"/>
  <c r="A55" i="8"/>
  <c r="A56" i="7"/>
  <c r="B55" i="7"/>
  <c r="C55" i="7"/>
  <c r="D52" i="6"/>
  <c r="B53" i="6"/>
  <c r="C53" i="6"/>
  <c r="A54" i="6"/>
  <c r="D53" i="6" l="1"/>
  <c r="A56" i="8"/>
  <c r="B55" i="8"/>
  <c r="B56" i="7"/>
  <c r="A57" i="7"/>
  <c r="C56" i="7"/>
  <c r="D55" i="7"/>
  <c r="A55" i="6"/>
  <c r="B54" i="6"/>
  <c r="C54" i="6"/>
  <c r="D54" i="6" l="1"/>
  <c r="D56" i="7"/>
  <c r="B56" i="8"/>
  <c r="A57" i="8"/>
  <c r="A58" i="7"/>
  <c r="B57" i="7"/>
  <c r="C57" i="7"/>
  <c r="B55" i="6"/>
  <c r="C55" i="6"/>
  <c r="A56" i="6"/>
  <c r="D57" i="7" l="1"/>
  <c r="A58" i="8"/>
  <c r="B57" i="8"/>
  <c r="B58" i="7"/>
  <c r="A59" i="7"/>
  <c r="C58" i="7"/>
  <c r="A57" i="6"/>
  <c r="B56" i="6"/>
  <c r="C56" i="6"/>
  <c r="D55" i="6"/>
  <c r="D58" i="7" l="1"/>
  <c r="A59" i="8"/>
  <c r="B58" i="8"/>
  <c r="A60" i="7"/>
  <c r="B59" i="7"/>
  <c r="C59" i="7"/>
  <c r="D56" i="6"/>
  <c r="B57" i="6"/>
  <c r="C57" i="6"/>
  <c r="A58" i="6"/>
  <c r="D57" i="6" l="1"/>
  <c r="D59" i="7"/>
  <c r="A60" i="8"/>
  <c r="B59" i="8"/>
  <c r="B60" i="7"/>
  <c r="A61" i="7"/>
  <c r="C60" i="7"/>
  <c r="A59" i="6"/>
  <c r="B58" i="6"/>
  <c r="C58" i="6"/>
  <c r="D58" i="6" l="1"/>
  <c r="A61" i="8"/>
  <c r="B60" i="8"/>
  <c r="A62" i="7"/>
  <c r="B61" i="7"/>
  <c r="C61" i="7"/>
  <c r="D60" i="7"/>
  <c r="B59" i="6"/>
  <c r="C59" i="6"/>
  <c r="A60" i="6"/>
  <c r="A62" i="8" l="1"/>
  <c r="B61" i="8"/>
  <c r="D61" i="7"/>
  <c r="B62" i="7"/>
  <c r="A63" i="7"/>
  <c r="C62" i="7"/>
  <c r="A61" i="6"/>
  <c r="B60" i="6"/>
  <c r="C60" i="6"/>
  <c r="D59" i="6"/>
  <c r="A63" i="8" l="1"/>
  <c r="B62" i="8"/>
  <c r="D62" i="7"/>
  <c r="A64" i="7"/>
  <c r="B63" i="7"/>
  <c r="C63" i="7"/>
  <c r="D60" i="6"/>
  <c r="B61" i="6"/>
  <c r="C61" i="6"/>
  <c r="A62" i="6"/>
  <c r="D63" i="7" l="1"/>
  <c r="B63" i="8"/>
  <c r="A64" i="8"/>
  <c r="B64" i="7"/>
  <c r="A65" i="7"/>
  <c r="C64" i="7"/>
  <c r="A63" i="6"/>
  <c r="B62" i="6"/>
  <c r="C62" i="6"/>
  <c r="D61" i="6"/>
  <c r="D62" i="6" l="1"/>
  <c r="D64" i="7"/>
  <c r="B64" i="8"/>
  <c r="A65" i="8"/>
  <c r="A66" i="7"/>
  <c r="B65" i="7"/>
  <c r="C65" i="7"/>
  <c r="B63" i="6"/>
  <c r="C63" i="6"/>
  <c r="A64" i="6"/>
  <c r="D65" i="7" l="1"/>
  <c r="B65" i="8"/>
  <c r="A66" i="8"/>
  <c r="B66" i="7"/>
  <c r="A67" i="7"/>
  <c r="C66" i="7"/>
  <c r="A65" i="6"/>
  <c r="B64" i="6"/>
  <c r="C64" i="6"/>
  <c r="D63" i="6"/>
  <c r="B66" i="8" l="1"/>
  <c r="A67" i="8"/>
  <c r="A68" i="7"/>
  <c r="B67" i="7"/>
  <c r="C67" i="7"/>
  <c r="D66" i="7"/>
  <c r="D64" i="6"/>
  <c r="B65" i="6"/>
  <c r="C65" i="6"/>
  <c r="A66" i="6"/>
  <c r="D65" i="6" l="1"/>
  <c r="B67" i="8"/>
  <c r="A68" i="8"/>
  <c r="D67" i="7"/>
  <c r="B68" i="7"/>
  <c r="A69" i="7"/>
  <c r="C68" i="7"/>
  <c r="A67" i="6"/>
  <c r="B66" i="6"/>
  <c r="C66" i="6"/>
  <c r="D66" i="6" l="1"/>
  <c r="D68" i="7"/>
  <c r="B68" i="8"/>
  <c r="A69" i="8"/>
  <c r="A70" i="7"/>
  <c r="B69" i="7"/>
  <c r="C69" i="7"/>
  <c r="B67" i="6"/>
  <c r="C67" i="6"/>
  <c r="A68" i="6"/>
  <c r="D69" i="7" l="1"/>
  <c r="A70" i="8"/>
  <c r="B69" i="8"/>
  <c r="B70" i="7"/>
  <c r="A71" i="7"/>
  <c r="C70" i="7"/>
  <c r="A69" i="6"/>
  <c r="B68" i="6"/>
  <c r="C68" i="6"/>
  <c r="D67" i="6"/>
  <c r="D68" i="6" l="1"/>
  <c r="D70" i="7"/>
  <c r="A71" i="8"/>
  <c r="B70" i="8"/>
  <c r="A72" i="7"/>
  <c r="B71" i="7"/>
  <c r="C71" i="7"/>
  <c r="B69" i="6"/>
  <c r="C69" i="6"/>
  <c r="A70" i="6"/>
  <c r="D71" i="7" l="1"/>
  <c r="A72" i="8"/>
  <c r="B71" i="8"/>
  <c r="B72" i="7"/>
  <c r="A73" i="7"/>
  <c r="C72" i="7"/>
  <c r="A71" i="6"/>
  <c r="B70" i="6"/>
  <c r="C70" i="6"/>
  <c r="D69" i="6"/>
  <c r="D70" i="6" l="1"/>
  <c r="A73" i="8"/>
  <c r="B72" i="8"/>
  <c r="A74" i="7"/>
  <c r="B73" i="7"/>
  <c r="C73" i="7"/>
  <c r="D72" i="7"/>
  <c r="B71" i="6"/>
  <c r="C71" i="6"/>
  <c r="A72" i="6"/>
  <c r="D71" i="6" l="1"/>
  <c r="D73" i="7"/>
  <c r="A74" i="8"/>
  <c r="B73" i="8"/>
  <c r="B74" i="7"/>
  <c r="A75" i="7"/>
  <c r="C74" i="7"/>
  <c r="A73" i="6"/>
  <c r="B72" i="6"/>
  <c r="C72" i="6"/>
  <c r="A75" i="8" l="1"/>
  <c r="B74" i="8"/>
  <c r="A76" i="7"/>
  <c r="B75" i="7"/>
  <c r="C75" i="7"/>
  <c r="D74" i="7"/>
  <c r="D72" i="6"/>
  <c r="B73" i="6"/>
  <c r="C73" i="6"/>
  <c r="A74" i="6"/>
  <c r="D73" i="6" l="1"/>
  <c r="B75" i="8"/>
  <c r="A76" i="8"/>
  <c r="B76" i="7"/>
  <c r="A77" i="7"/>
  <c r="C76" i="7"/>
  <c r="D75" i="7"/>
  <c r="A75" i="6"/>
  <c r="B74" i="6"/>
  <c r="C74" i="6"/>
  <c r="D76" i="7" l="1"/>
  <c r="B76" i="8"/>
  <c r="A77" i="8"/>
  <c r="A78" i="7"/>
  <c r="B77" i="7"/>
  <c r="C77" i="7"/>
  <c r="D74" i="6"/>
  <c r="B75" i="6"/>
  <c r="C75" i="6"/>
  <c r="D75" i="6" l="1"/>
  <c r="F14" i="6" s="1"/>
  <c r="D51" i="1" s="1"/>
  <c r="D52" i="1" s="1"/>
  <c r="D77" i="7"/>
  <c r="B77" i="8"/>
  <c r="A78" i="8"/>
  <c r="B78" i="7"/>
  <c r="A79" i="7"/>
  <c r="C78" i="7"/>
  <c r="A79" i="8" l="1"/>
  <c r="B78" i="8"/>
  <c r="A80" i="7"/>
  <c r="B79" i="7"/>
  <c r="C79" i="7"/>
  <c r="D78" i="7"/>
  <c r="A80" i="8" l="1"/>
  <c r="B79" i="8"/>
  <c r="D79" i="7"/>
  <c r="B80" i="7"/>
  <c r="A81" i="7"/>
  <c r="C80" i="7"/>
  <c r="A81" i="8" l="1"/>
  <c r="B80" i="8"/>
  <c r="D80" i="7"/>
  <c r="A82" i="7"/>
  <c r="B81" i="7"/>
  <c r="C81" i="7"/>
  <c r="A82" i="8" l="1"/>
  <c r="B81" i="8"/>
  <c r="D81" i="7"/>
  <c r="B82" i="7"/>
  <c r="A83" i="7"/>
  <c r="C82" i="7"/>
  <c r="D82" i="7" l="1"/>
  <c r="B82" i="8"/>
  <c r="A83" i="8"/>
  <c r="A84" i="7"/>
  <c r="B83" i="7"/>
  <c r="C83" i="7"/>
  <c r="B83" i="8" l="1"/>
  <c r="A84" i="8"/>
  <c r="B84" i="7"/>
  <c r="A85" i="7"/>
  <c r="C84" i="7"/>
  <c r="D83" i="7"/>
  <c r="D84" i="7" l="1"/>
  <c r="B84" i="8"/>
  <c r="A85" i="8"/>
  <c r="A86" i="7"/>
  <c r="B85" i="7"/>
  <c r="C85" i="7"/>
  <c r="A86" i="8" l="1"/>
  <c r="B85" i="8"/>
  <c r="B86" i="7"/>
  <c r="A87" i="7"/>
  <c r="C86" i="7"/>
  <c r="D85" i="7"/>
  <c r="D86" i="7" l="1"/>
  <c r="A87" i="8"/>
  <c r="B86" i="8"/>
  <c r="A88" i="7"/>
  <c r="B87" i="7"/>
  <c r="C87" i="7"/>
  <c r="D87" i="7" l="1"/>
  <c r="A88" i="8"/>
  <c r="B87" i="8"/>
  <c r="A89" i="7"/>
  <c r="B88" i="7"/>
  <c r="C88" i="7"/>
  <c r="D88" i="7" l="1"/>
  <c r="A89" i="8"/>
  <c r="B88" i="8"/>
  <c r="A90" i="7"/>
  <c r="B89" i="7"/>
  <c r="C89" i="7"/>
  <c r="D89" i="7" l="1"/>
  <c r="A90" i="8"/>
  <c r="B89" i="8"/>
  <c r="A91" i="7"/>
  <c r="B90" i="7"/>
  <c r="C90" i="7"/>
  <c r="A91" i="8" l="1"/>
  <c r="B90" i="8"/>
  <c r="D90" i="7"/>
  <c r="B91" i="7"/>
  <c r="A92" i="7"/>
  <c r="C91" i="7"/>
  <c r="B91" i="8" l="1"/>
  <c r="A92" i="8"/>
  <c r="A93" i="7"/>
  <c r="B92" i="7"/>
  <c r="C92" i="7"/>
  <c r="D91" i="7"/>
  <c r="D92" i="7" l="1"/>
  <c r="B92" i="8"/>
  <c r="A93" i="8"/>
  <c r="A94" i="7"/>
  <c r="B93" i="7"/>
  <c r="C93" i="7"/>
  <c r="D93" i="7" l="1"/>
  <c r="B93" i="8"/>
  <c r="A94" i="8"/>
  <c r="B94" i="7"/>
  <c r="A95" i="7"/>
  <c r="C94" i="7"/>
  <c r="D94" i="7" l="1"/>
  <c r="A95" i="8"/>
  <c r="B94" i="8"/>
  <c r="A96" i="7"/>
  <c r="B95" i="7"/>
  <c r="C95" i="7"/>
  <c r="A96" i="8" l="1"/>
  <c r="B95" i="8"/>
  <c r="A97" i="7"/>
  <c r="B96" i="7"/>
  <c r="C96" i="7"/>
  <c r="D95" i="7"/>
  <c r="D96" i="7" l="1"/>
  <c r="A97" i="8"/>
  <c r="B96" i="8"/>
  <c r="A98" i="7"/>
  <c r="B97" i="7"/>
  <c r="C97" i="7"/>
  <c r="D97" i="7" l="1"/>
  <c r="A98" i="8"/>
  <c r="B97" i="8"/>
  <c r="A99" i="7"/>
  <c r="B98" i="7"/>
  <c r="C98" i="7"/>
  <c r="B98" i="8" l="1"/>
  <c r="A99" i="8"/>
  <c r="B99" i="7"/>
  <c r="A100" i="7"/>
  <c r="C99" i="7"/>
  <c r="D98" i="7"/>
  <c r="D99" i="7" l="1"/>
  <c r="B99" i="8"/>
  <c r="A100" i="8"/>
  <c r="A101" i="7"/>
  <c r="B100" i="7"/>
  <c r="C100" i="7"/>
  <c r="B100" i="8" l="1"/>
  <c r="A101" i="8"/>
  <c r="A102" i="7"/>
  <c r="B101" i="7"/>
  <c r="C101" i="7"/>
  <c r="D100" i="7"/>
  <c r="A102" i="8" l="1"/>
  <c r="B101" i="8"/>
  <c r="B102" i="7"/>
  <c r="A103" i="7"/>
  <c r="C102" i="7"/>
  <c r="D101" i="7"/>
  <c r="A103" i="8" l="1"/>
  <c r="B102" i="8"/>
  <c r="A104" i="7"/>
  <c r="B103" i="7"/>
  <c r="C103" i="7"/>
  <c r="D102" i="7"/>
  <c r="A104" i="8" l="1"/>
  <c r="B103" i="8"/>
  <c r="A105" i="7"/>
  <c r="B104" i="7"/>
  <c r="C104" i="7"/>
  <c r="D103" i="7"/>
  <c r="D104" i="7" l="1"/>
  <c r="A105" i="8"/>
  <c r="B104" i="8"/>
  <c r="A106" i="7"/>
  <c r="B105" i="7"/>
  <c r="C105" i="7"/>
  <c r="D105" i="7" l="1"/>
  <c r="A106" i="8"/>
  <c r="B105" i="8"/>
  <c r="A107" i="7"/>
  <c r="B106" i="7"/>
  <c r="C106" i="7"/>
  <c r="D106" i="7" l="1"/>
  <c r="A107" i="8"/>
  <c r="B106" i="8"/>
  <c r="B107" i="7"/>
  <c r="A108" i="7"/>
  <c r="C107" i="7"/>
  <c r="D107" i="7" l="1"/>
  <c r="B107" i="8"/>
  <c r="A108" i="8"/>
  <c r="A109" i="7"/>
  <c r="B108" i="7"/>
  <c r="C108" i="7"/>
  <c r="D108" i="7" l="1"/>
  <c r="B108" i="8"/>
  <c r="A109" i="8"/>
  <c r="A110" i="7"/>
  <c r="B109" i="7"/>
  <c r="C109" i="7"/>
  <c r="D109" i="7" l="1"/>
  <c r="B109" i="8"/>
  <c r="A110" i="8"/>
  <c r="B110" i="7"/>
  <c r="A111" i="7"/>
  <c r="C110" i="7"/>
  <c r="D110" i="7" l="1"/>
  <c r="A111" i="8"/>
  <c r="B110" i="8"/>
  <c r="A112" i="7"/>
  <c r="B111" i="7"/>
  <c r="C111" i="7"/>
  <c r="A112" i="8" l="1"/>
  <c r="B111" i="8"/>
  <c r="D111" i="7"/>
  <c r="A113" i="7"/>
  <c r="B112" i="7"/>
  <c r="C112" i="7"/>
  <c r="A113" i="8" l="1"/>
  <c r="B112" i="8"/>
  <c r="D112" i="7"/>
  <c r="A114" i="7"/>
  <c r="B113" i="7"/>
  <c r="C113" i="7"/>
  <c r="A114" i="8" l="1"/>
  <c r="B113" i="8"/>
  <c r="D113" i="7"/>
  <c r="A115" i="7"/>
  <c r="B114" i="7"/>
  <c r="C114" i="7"/>
  <c r="B114" i="8" l="1"/>
  <c r="A115" i="8"/>
  <c r="D114" i="7"/>
  <c r="B115" i="7"/>
  <c r="A116" i="7"/>
  <c r="C115" i="7"/>
  <c r="A116" i="8" l="1"/>
  <c r="B115" i="8"/>
  <c r="D115" i="7"/>
  <c r="A117" i="7"/>
  <c r="B116" i="7"/>
  <c r="C116" i="7"/>
  <c r="D116" i="7" l="1"/>
  <c r="A117" i="8"/>
  <c r="B116" i="8"/>
  <c r="A118" i="7"/>
  <c r="B117" i="7"/>
  <c r="C117" i="7"/>
  <c r="D117" i="7" l="1"/>
  <c r="A118" i="8"/>
  <c r="B117" i="8"/>
  <c r="B118" i="7"/>
  <c r="A119" i="7"/>
  <c r="C118" i="7"/>
  <c r="D118" i="7" l="1"/>
  <c r="B118" i="8"/>
  <c r="A119" i="8"/>
  <c r="A120" i="7"/>
  <c r="B119" i="7"/>
  <c r="C119" i="7"/>
  <c r="A120" i="8" l="1"/>
  <c r="B119" i="8"/>
  <c r="D119" i="7"/>
  <c r="A121" i="7"/>
  <c r="B120" i="7"/>
  <c r="C120" i="7"/>
  <c r="A121" i="8" l="1"/>
  <c r="B120" i="8"/>
  <c r="D120" i="7"/>
  <c r="A122" i="7"/>
  <c r="B121" i="7"/>
  <c r="C121" i="7"/>
  <c r="A122" i="8" l="1"/>
  <c r="B121" i="8"/>
  <c r="D121" i="7"/>
  <c r="A123" i="7"/>
  <c r="B122" i="7"/>
  <c r="C122" i="7"/>
  <c r="D122" i="7" l="1"/>
  <c r="B122" i="8"/>
  <c r="A123" i="8"/>
  <c r="A124" i="7"/>
  <c r="B123" i="7"/>
  <c r="C123" i="7"/>
  <c r="D123" i="7" l="1"/>
  <c r="A124" i="8"/>
  <c r="B123" i="8"/>
  <c r="A125" i="7"/>
  <c r="B124" i="7"/>
  <c r="C124" i="7"/>
  <c r="D124" i="7" l="1"/>
  <c r="A125" i="8"/>
  <c r="B124" i="8"/>
  <c r="A126" i="7"/>
  <c r="B125" i="7"/>
  <c r="C125" i="7"/>
  <c r="D125" i="7" l="1"/>
  <c r="A126" i="8"/>
  <c r="B125" i="8"/>
  <c r="A127" i="7"/>
  <c r="B126" i="7"/>
  <c r="C126" i="7"/>
  <c r="B126" i="8" l="1"/>
  <c r="A127" i="8"/>
  <c r="D126" i="7"/>
  <c r="A128" i="7"/>
  <c r="B127" i="7"/>
  <c r="C127" i="7"/>
  <c r="D127" i="7" l="1"/>
  <c r="A128" i="8"/>
  <c r="B127" i="8"/>
  <c r="A129" i="7"/>
  <c r="B128" i="7"/>
  <c r="C128" i="7"/>
  <c r="A129" i="8" l="1"/>
  <c r="B128" i="8"/>
  <c r="D128" i="7"/>
  <c r="A130" i="7"/>
  <c r="B129" i="7"/>
  <c r="C129" i="7"/>
  <c r="D129" i="7" l="1"/>
  <c r="A130" i="8"/>
  <c r="B129" i="8"/>
  <c r="A131" i="7"/>
  <c r="B130" i="7"/>
  <c r="C130" i="7"/>
  <c r="B130" i="8" l="1"/>
  <c r="A131" i="8"/>
  <c r="D130" i="7"/>
  <c r="A132" i="7"/>
  <c r="B131" i="7"/>
  <c r="C131" i="7"/>
  <c r="D131" i="7" l="1"/>
  <c r="A132" i="8"/>
  <c r="B131" i="8"/>
  <c r="A133" i="7"/>
  <c r="B132" i="7"/>
  <c r="C132" i="7"/>
  <c r="A133" i="8" l="1"/>
  <c r="B132" i="8"/>
  <c r="D132" i="7"/>
  <c r="A134" i="7"/>
  <c r="B133" i="7"/>
  <c r="C133" i="7"/>
  <c r="D133" i="7" l="1"/>
  <c r="A134" i="8"/>
  <c r="B133" i="8"/>
  <c r="A135" i="7"/>
  <c r="B134" i="7"/>
  <c r="C134" i="7"/>
  <c r="B134" i="8" l="1"/>
  <c r="A135" i="8"/>
  <c r="D134" i="7"/>
  <c r="A136" i="7"/>
  <c r="B135" i="7"/>
  <c r="C135" i="7"/>
  <c r="A136" i="8" l="1"/>
  <c r="B135" i="8"/>
  <c r="D135" i="7"/>
  <c r="A137" i="7"/>
  <c r="B136" i="7"/>
  <c r="C136" i="7"/>
  <c r="A137" i="8" l="1"/>
  <c r="B136" i="8"/>
  <c r="D136" i="7"/>
  <c r="A138" i="7"/>
  <c r="B137" i="7"/>
  <c r="C137" i="7"/>
  <c r="A138" i="8" l="1"/>
  <c r="B137" i="8"/>
  <c r="D137" i="7"/>
  <c r="A139" i="7"/>
  <c r="B138" i="7"/>
  <c r="C138" i="7"/>
  <c r="B138" i="8" l="1"/>
  <c r="A139" i="8"/>
  <c r="D138" i="7"/>
  <c r="A140" i="7"/>
  <c r="B139" i="7"/>
  <c r="C139" i="7"/>
  <c r="D139" i="7" l="1"/>
  <c r="A140" i="8"/>
  <c r="B139" i="8"/>
  <c r="A141" i="7"/>
  <c r="B140" i="7"/>
  <c r="C140" i="7"/>
  <c r="A141" i="8" l="1"/>
  <c r="B140" i="8"/>
  <c r="D140" i="7"/>
  <c r="A142" i="7"/>
  <c r="B141" i="7"/>
  <c r="C141" i="7"/>
  <c r="D141" i="7" l="1"/>
  <c r="A142" i="8"/>
  <c r="B141" i="8"/>
  <c r="A143" i="7"/>
  <c r="B142" i="7"/>
  <c r="C142" i="7"/>
  <c r="D142" i="7" l="1"/>
  <c r="B142" i="8"/>
  <c r="A143" i="8"/>
  <c r="A144" i="7"/>
  <c r="B143" i="7"/>
  <c r="C143" i="7"/>
  <c r="A144" i="8" l="1"/>
  <c r="B143" i="8"/>
  <c r="D143" i="7"/>
  <c r="A145" i="7"/>
  <c r="B144" i="7"/>
  <c r="C144" i="7"/>
  <c r="A145" i="8" l="1"/>
  <c r="B144" i="8"/>
  <c r="D144" i="7"/>
  <c r="A146" i="7"/>
  <c r="B145" i="7"/>
  <c r="C145" i="7"/>
  <c r="A146" i="8" l="1"/>
  <c r="B145" i="8"/>
  <c r="D145" i="7"/>
  <c r="A147" i="7"/>
  <c r="B146" i="7"/>
  <c r="C146" i="7"/>
  <c r="B146" i="8" l="1"/>
  <c r="A147" i="8"/>
  <c r="D146" i="7"/>
  <c r="A148" i="7"/>
  <c r="B147" i="7"/>
  <c r="C147" i="7"/>
  <c r="A148" i="8" l="1"/>
  <c r="B147" i="8"/>
  <c r="D147" i="7"/>
  <c r="A149" i="7"/>
  <c r="B148" i="7"/>
  <c r="C148" i="7"/>
  <c r="A149" i="8" l="1"/>
  <c r="B148" i="8"/>
  <c r="D148" i="7"/>
  <c r="A150" i="7"/>
  <c r="B149" i="7"/>
  <c r="C149" i="7"/>
  <c r="A150" i="8" l="1"/>
  <c r="B149" i="8"/>
  <c r="D149" i="7"/>
  <c r="A151" i="7"/>
  <c r="B150" i="7"/>
  <c r="C150" i="7"/>
  <c r="B150" i="8" l="1"/>
  <c r="A151" i="8"/>
  <c r="D150" i="7"/>
  <c r="A152" i="7"/>
  <c r="B151" i="7"/>
  <c r="C151" i="7"/>
  <c r="A152" i="8" l="1"/>
  <c r="B151" i="8"/>
  <c r="D151" i="7"/>
  <c r="A153" i="7"/>
  <c r="B152" i="7"/>
  <c r="C152" i="7"/>
  <c r="A153" i="8" l="1"/>
  <c r="B152" i="8"/>
  <c r="D152" i="7"/>
  <c r="A154" i="7"/>
  <c r="B153" i="7"/>
  <c r="C153" i="7"/>
  <c r="A154" i="8" l="1"/>
  <c r="B153" i="8"/>
  <c r="D153" i="7"/>
  <c r="A155" i="7"/>
  <c r="B154" i="7"/>
  <c r="C154" i="7"/>
  <c r="B154" i="8" l="1"/>
  <c r="A155" i="8"/>
  <c r="D154" i="7"/>
  <c r="A156" i="7"/>
  <c r="B155" i="7"/>
  <c r="C155" i="7"/>
  <c r="A156" i="8" l="1"/>
  <c r="B155" i="8"/>
  <c r="D155" i="7"/>
  <c r="A157" i="7"/>
  <c r="B156" i="7"/>
  <c r="C156" i="7"/>
  <c r="A157" i="8" l="1"/>
  <c r="B156" i="8"/>
  <c r="D156" i="7"/>
  <c r="A158" i="7"/>
  <c r="B157" i="7"/>
  <c r="C157" i="7"/>
  <c r="A158" i="8" l="1"/>
  <c r="B157" i="8"/>
  <c r="D157" i="7"/>
  <c r="A159" i="7"/>
  <c r="B158" i="7"/>
  <c r="C158" i="7"/>
  <c r="B158" i="8" l="1"/>
  <c r="A159" i="8"/>
  <c r="D158" i="7"/>
  <c r="A160" i="7"/>
  <c r="B159" i="7"/>
  <c r="C159" i="7"/>
  <c r="A160" i="8" l="1"/>
  <c r="B159" i="8"/>
  <c r="D159" i="7"/>
  <c r="A161" i="7"/>
  <c r="B160" i="7"/>
  <c r="C160" i="7"/>
  <c r="A161" i="8" l="1"/>
  <c r="B160" i="8"/>
  <c r="D160" i="7"/>
  <c r="A162" i="7"/>
  <c r="B161" i="7"/>
  <c r="C161" i="7"/>
  <c r="A162" i="8" l="1"/>
  <c r="B161" i="8"/>
  <c r="D161" i="7"/>
  <c r="A163" i="7"/>
  <c r="B162" i="7"/>
  <c r="C162" i="7"/>
  <c r="B162" i="8" l="1"/>
  <c r="A163" i="8"/>
  <c r="D162" i="7"/>
  <c r="A164" i="7"/>
  <c r="B163" i="7"/>
  <c r="C163" i="7"/>
  <c r="A164" i="8" l="1"/>
  <c r="B163" i="8"/>
  <c r="D163" i="7"/>
  <c r="A165" i="7"/>
  <c r="B164" i="7"/>
  <c r="C164" i="7"/>
  <c r="A165" i="8" l="1"/>
  <c r="B164" i="8"/>
  <c r="D164" i="7"/>
  <c r="A166" i="7"/>
  <c r="B165" i="7"/>
  <c r="C165" i="7"/>
  <c r="A166" i="8" l="1"/>
  <c r="B165" i="8"/>
  <c r="D165" i="7"/>
  <c r="A167" i="7"/>
  <c r="B166" i="7"/>
  <c r="C166" i="7"/>
  <c r="B166" i="8" l="1"/>
  <c r="A167" i="8"/>
  <c r="D166" i="7"/>
  <c r="A168" i="7"/>
  <c r="B167" i="7"/>
  <c r="C167" i="7"/>
  <c r="A168" i="8" l="1"/>
  <c r="B167" i="8"/>
  <c r="D167" i="7"/>
  <c r="A169" i="7"/>
  <c r="B168" i="7"/>
  <c r="C168" i="7"/>
  <c r="A169" i="8" l="1"/>
  <c r="B168" i="8"/>
  <c r="D168" i="7"/>
  <c r="A170" i="7"/>
  <c r="B169" i="7"/>
  <c r="C169" i="7"/>
  <c r="A170" i="8" l="1"/>
  <c r="B169" i="8"/>
  <c r="D169" i="7"/>
  <c r="A171" i="7"/>
  <c r="B170" i="7"/>
  <c r="C170" i="7"/>
  <c r="B170" i="8" l="1"/>
  <c r="A171" i="8"/>
  <c r="D170" i="7"/>
  <c r="A172" i="7"/>
  <c r="B171" i="7"/>
  <c r="C171" i="7"/>
  <c r="A172" i="8" l="1"/>
  <c r="B171" i="8"/>
  <c r="D171" i="7"/>
  <c r="A173" i="7"/>
  <c r="B172" i="7"/>
  <c r="C172" i="7"/>
  <c r="D172" i="7" l="1"/>
  <c r="A173" i="8"/>
  <c r="B172" i="8"/>
  <c r="A174" i="7"/>
  <c r="B173" i="7"/>
  <c r="C173" i="7"/>
  <c r="A174" i="8" l="1"/>
  <c r="B173" i="8"/>
  <c r="D173" i="7"/>
  <c r="A175" i="7"/>
  <c r="B174" i="7"/>
  <c r="C174" i="7"/>
  <c r="B174" i="8" l="1"/>
  <c r="A175" i="8"/>
  <c r="D174" i="7"/>
  <c r="A176" i="7"/>
  <c r="B175" i="7"/>
  <c r="C175" i="7"/>
  <c r="A176" i="8" l="1"/>
  <c r="B175" i="8"/>
  <c r="D175" i="7"/>
  <c r="A177" i="7"/>
  <c r="B176" i="7"/>
  <c r="C176" i="7"/>
  <c r="B176" i="8" l="1"/>
  <c r="A177" i="8"/>
  <c r="D176" i="7"/>
  <c r="A178" i="7"/>
  <c r="B177" i="7"/>
  <c r="C177" i="7"/>
  <c r="D177" i="7" l="1"/>
  <c r="A178" i="8"/>
  <c r="B177" i="8"/>
  <c r="A179" i="7"/>
  <c r="B178" i="7"/>
  <c r="C178" i="7"/>
  <c r="A179" i="8" l="1"/>
  <c r="B178" i="8"/>
  <c r="D178" i="7"/>
  <c r="A180" i="7"/>
  <c r="B179" i="7"/>
  <c r="C179" i="7"/>
  <c r="B179" i="8" l="1"/>
  <c r="A180" i="8"/>
  <c r="D179" i="7"/>
  <c r="A181" i="7"/>
  <c r="B180" i="7"/>
  <c r="C180" i="7"/>
  <c r="A181" i="8" l="1"/>
  <c r="B180" i="8"/>
  <c r="D180" i="7"/>
  <c r="A182" i="7"/>
  <c r="B181" i="7"/>
  <c r="C181" i="7"/>
  <c r="D181" i="7" l="1"/>
  <c r="B181" i="8"/>
  <c r="A182" i="8"/>
  <c r="A183" i="7"/>
  <c r="B182" i="7"/>
  <c r="C182" i="7"/>
  <c r="A183" i="8" l="1"/>
  <c r="B182" i="8"/>
  <c r="D182" i="7"/>
  <c r="A184" i="7"/>
  <c r="B183" i="7"/>
  <c r="C183" i="7"/>
  <c r="A184" i="8" l="1"/>
  <c r="B183" i="8"/>
  <c r="D183" i="7"/>
  <c r="A185" i="7"/>
  <c r="B184" i="7"/>
  <c r="C184" i="7"/>
  <c r="B184" i="8" l="1"/>
  <c r="A185" i="8"/>
  <c r="D184" i="7"/>
  <c r="A186" i="7"/>
  <c r="B185" i="7"/>
  <c r="C185" i="7"/>
  <c r="D185" i="7" l="1"/>
  <c r="A186" i="8"/>
  <c r="B185" i="8"/>
  <c r="A187" i="7"/>
  <c r="B186" i="7"/>
  <c r="C186" i="7"/>
  <c r="A187" i="8" l="1"/>
  <c r="B186" i="8"/>
  <c r="D186" i="7"/>
  <c r="A188" i="7"/>
  <c r="B187" i="7"/>
  <c r="C187" i="7"/>
  <c r="D187" i="7" l="1"/>
  <c r="A188" i="8"/>
  <c r="B187" i="8"/>
  <c r="A189" i="7"/>
  <c r="B188" i="7"/>
  <c r="C188" i="7"/>
  <c r="A189" i="8" l="1"/>
  <c r="B188" i="8"/>
  <c r="D188" i="7"/>
  <c r="A190" i="7"/>
  <c r="B189" i="7"/>
  <c r="C189" i="7"/>
  <c r="D189" i="7" l="1"/>
  <c r="A190" i="8"/>
  <c r="B189" i="8"/>
  <c r="A191" i="7"/>
  <c r="B190" i="7"/>
  <c r="C190" i="7"/>
  <c r="A191" i="8" l="1"/>
  <c r="B190" i="8"/>
  <c r="D190" i="7"/>
  <c r="A192" i="7"/>
  <c r="B191" i="7"/>
  <c r="C191" i="7"/>
  <c r="A192" i="8" l="1"/>
  <c r="B191" i="8"/>
  <c r="D191" i="7"/>
  <c r="A193" i="7"/>
  <c r="B192" i="7"/>
  <c r="C192" i="7"/>
  <c r="D192" i="7" l="1"/>
  <c r="A193" i="8"/>
  <c r="B192" i="8"/>
  <c r="A194" i="7"/>
  <c r="B193" i="7"/>
  <c r="C193" i="7"/>
  <c r="D193" i="7" l="1"/>
  <c r="B193" i="8"/>
  <c r="A194" i="8"/>
  <c r="A195" i="7"/>
  <c r="B194" i="7"/>
  <c r="C194" i="7"/>
  <c r="A195" i="8" l="1"/>
  <c r="B194" i="8"/>
  <c r="D194" i="7"/>
  <c r="A196" i="7"/>
  <c r="B195" i="7"/>
  <c r="C195" i="7"/>
  <c r="D195" i="7" l="1"/>
  <c r="A196" i="8"/>
  <c r="B195" i="8"/>
  <c r="A197" i="7"/>
  <c r="B196" i="7"/>
  <c r="C196" i="7"/>
  <c r="B196" i="8" l="1"/>
  <c r="A197" i="8"/>
  <c r="D196" i="7"/>
  <c r="A198" i="7"/>
  <c r="B197" i="7"/>
  <c r="C197" i="7"/>
  <c r="D197" i="7" l="1"/>
  <c r="B197" i="8"/>
  <c r="A198" i="8"/>
  <c r="A199" i="7"/>
  <c r="B198" i="7"/>
  <c r="C198" i="7"/>
  <c r="A199" i="8" l="1"/>
  <c r="B198" i="8"/>
  <c r="D198" i="7"/>
  <c r="A200" i="7"/>
  <c r="B199" i="7"/>
  <c r="C199" i="7"/>
  <c r="B199" i="8" l="1"/>
  <c r="A200" i="8"/>
  <c r="D199" i="7"/>
  <c r="A201" i="7"/>
  <c r="B200" i="7"/>
  <c r="C200" i="7"/>
  <c r="A201" i="8" l="1"/>
  <c r="B200" i="8"/>
  <c r="D200" i="7"/>
  <c r="A202" i="7"/>
  <c r="B201" i="7"/>
  <c r="C201" i="7"/>
  <c r="D201" i="7" l="1"/>
  <c r="B201" i="8"/>
  <c r="A202" i="8"/>
  <c r="A203" i="7"/>
  <c r="B202" i="7"/>
  <c r="C202" i="7"/>
  <c r="A203" i="8" l="1"/>
  <c r="B202" i="8"/>
  <c r="D202" i="7"/>
  <c r="A204" i="7"/>
  <c r="B203" i="7"/>
  <c r="C203" i="7"/>
  <c r="B203" i="8" l="1"/>
  <c r="A204" i="8"/>
  <c r="D203" i="7"/>
  <c r="A205" i="7"/>
  <c r="B204" i="7"/>
  <c r="C204" i="7"/>
  <c r="D204" i="7" l="1"/>
  <c r="B204" i="8"/>
  <c r="A205" i="8"/>
  <c r="A206" i="7"/>
  <c r="B205" i="7"/>
  <c r="C205" i="7"/>
  <c r="D205" i="7" l="1"/>
  <c r="A206" i="8"/>
  <c r="B205" i="8"/>
  <c r="A207" i="7"/>
  <c r="B206" i="7"/>
  <c r="C206" i="7"/>
  <c r="A207" i="8" l="1"/>
  <c r="B206" i="8"/>
  <c r="D206" i="7"/>
  <c r="A208" i="7"/>
  <c r="B207" i="7"/>
  <c r="C207" i="7"/>
  <c r="D207" i="7" l="1"/>
  <c r="A208" i="8"/>
  <c r="B207" i="8"/>
  <c r="A209" i="7"/>
  <c r="B208" i="7"/>
  <c r="C208" i="7"/>
  <c r="A209" i="8" l="1"/>
  <c r="B208" i="8"/>
  <c r="D208" i="7"/>
  <c r="A210" i="7"/>
  <c r="B209" i="7"/>
  <c r="C209" i="7"/>
  <c r="D209" i="7" l="1"/>
  <c r="B209" i="8"/>
  <c r="A210" i="8"/>
  <c r="A211" i="7"/>
  <c r="B210" i="7"/>
  <c r="C210" i="7"/>
  <c r="A211" i="8" l="1"/>
  <c r="B210" i="8"/>
  <c r="D210" i="7"/>
  <c r="A212" i="7"/>
  <c r="B211" i="7"/>
  <c r="C211" i="7"/>
  <c r="D211" i="7" l="1"/>
  <c r="A212" i="8"/>
  <c r="B211" i="8"/>
  <c r="A213" i="7"/>
  <c r="B212" i="7"/>
  <c r="C212" i="7"/>
  <c r="B212" i="8" l="1"/>
  <c r="A213" i="8"/>
  <c r="D212" i="7"/>
  <c r="A214" i="7"/>
  <c r="B213" i="7"/>
  <c r="C213" i="7"/>
  <c r="D213" i="7" l="1"/>
  <c r="A214" i="8"/>
  <c r="B213" i="8"/>
  <c r="A215" i="7"/>
  <c r="B214" i="7"/>
  <c r="C214" i="7"/>
  <c r="A215" i="8" l="1"/>
  <c r="B214" i="8"/>
  <c r="D214" i="7"/>
  <c r="A216" i="7"/>
  <c r="B215" i="7"/>
  <c r="C215" i="7"/>
  <c r="B215" i="8" l="1"/>
  <c r="A216" i="8"/>
  <c r="D215" i="7"/>
  <c r="A217" i="7"/>
  <c r="B216" i="7"/>
  <c r="C216" i="7"/>
  <c r="A217" i="8" l="1"/>
  <c r="B216" i="8"/>
  <c r="D216" i="7"/>
  <c r="A218" i="7"/>
  <c r="B217" i="7"/>
  <c r="C217" i="7"/>
  <c r="D217" i="7" l="1"/>
  <c r="B217" i="8"/>
  <c r="A218" i="8"/>
  <c r="A219" i="7"/>
  <c r="B218" i="7"/>
  <c r="C218" i="7"/>
  <c r="A219" i="8" l="1"/>
  <c r="B218" i="8"/>
  <c r="D218" i="7"/>
  <c r="A220" i="7"/>
  <c r="B219" i="7"/>
  <c r="C219" i="7"/>
  <c r="B219" i="8" l="1"/>
  <c r="A220" i="8"/>
  <c r="D219" i="7"/>
  <c r="A221" i="7"/>
  <c r="B220" i="7"/>
  <c r="C220" i="7"/>
  <c r="D220" i="7" l="1"/>
  <c r="B220" i="8"/>
  <c r="A221" i="8"/>
  <c r="A222" i="7"/>
  <c r="B221" i="7"/>
  <c r="C221" i="7"/>
  <c r="A222" i="8" l="1"/>
  <c r="B221" i="8"/>
  <c r="D221" i="7"/>
  <c r="A223" i="7"/>
  <c r="B222" i="7"/>
  <c r="C222" i="7"/>
  <c r="B222" i="8" l="1"/>
  <c r="A223" i="8"/>
  <c r="D222" i="7"/>
  <c r="A224" i="7"/>
  <c r="B223" i="7"/>
  <c r="C223" i="7"/>
  <c r="D223" i="7" l="1"/>
  <c r="A224" i="8"/>
  <c r="B223" i="8"/>
  <c r="A225" i="7"/>
  <c r="B224" i="7"/>
  <c r="C224" i="7"/>
  <c r="D224" i="7" l="1"/>
  <c r="A225" i="8"/>
  <c r="B224" i="8"/>
  <c r="A226" i="7"/>
  <c r="B225" i="7"/>
  <c r="C225" i="7"/>
  <c r="B225" i="8" l="1"/>
  <c r="A226" i="8"/>
  <c r="D225" i="7"/>
  <c r="A227" i="7"/>
  <c r="B226" i="7"/>
  <c r="C226" i="7"/>
  <c r="A227" i="8" l="1"/>
  <c r="B226" i="8"/>
  <c r="D226" i="7"/>
  <c r="A228" i="7"/>
  <c r="B227" i="7"/>
  <c r="C227" i="7"/>
  <c r="D227" i="7" l="1"/>
  <c r="A228" i="8"/>
  <c r="B227" i="8"/>
  <c r="A229" i="7"/>
  <c r="B228" i="7"/>
  <c r="C228" i="7"/>
  <c r="B228" i="8" l="1"/>
  <c r="A229" i="8"/>
  <c r="D228" i="7"/>
  <c r="A230" i="7"/>
  <c r="B229" i="7"/>
  <c r="C229" i="7"/>
  <c r="D229" i="7" l="1"/>
  <c r="A230" i="8"/>
  <c r="B229" i="8"/>
  <c r="A231" i="7"/>
  <c r="B230" i="7"/>
  <c r="C230" i="7"/>
  <c r="A231" i="8" l="1"/>
  <c r="B230" i="8"/>
  <c r="D230" i="7"/>
  <c r="A232" i="7"/>
  <c r="B231" i="7"/>
  <c r="C231" i="7"/>
  <c r="D231" i="7" l="1"/>
  <c r="B231" i="8"/>
  <c r="A232" i="8"/>
  <c r="A233" i="7"/>
  <c r="B232" i="7"/>
  <c r="C232" i="7"/>
  <c r="D232" i="7" l="1"/>
  <c r="B232" i="8"/>
  <c r="A233" i="8"/>
  <c r="A234" i="7"/>
  <c r="B233" i="7"/>
  <c r="C233" i="7"/>
  <c r="D233" i="7" l="1"/>
  <c r="B233" i="8"/>
  <c r="A234" i="8"/>
  <c r="A235" i="7"/>
  <c r="B234" i="7"/>
  <c r="C234" i="7"/>
  <c r="D234" i="7" l="1"/>
  <c r="A235" i="8"/>
  <c r="B234" i="8"/>
  <c r="A236" i="7"/>
  <c r="B235" i="7"/>
  <c r="C235" i="7"/>
  <c r="A236" i="8" l="1"/>
  <c r="B235" i="8"/>
  <c r="D235" i="7"/>
  <c r="A237" i="7"/>
  <c r="B236" i="7"/>
  <c r="C236" i="7"/>
  <c r="D236" i="7" l="1"/>
  <c r="B236" i="8"/>
  <c r="A237" i="8"/>
  <c r="A238" i="7"/>
  <c r="B237" i="7"/>
  <c r="C237" i="7"/>
  <c r="A238" i="8" l="1"/>
  <c r="B237" i="8"/>
  <c r="D237" i="7"/>
  <c r="A239" i="7"/>
  <c r="B238" i="7"/>
  <c r="C238" i="7"/>
  <c r="A239" i="8" l="1"/>
  <c r="B238" i="8"/>
  <c r="D238" i="7"/>
  <c r="A240" i="7"/>
  <c r="B239" i="7"/>
  <c r="C239" i="7"/>
  <c r="D239" i="7" l="1"/>
  <c r="B239" i="8"/>
  <c r="A240" i="8"/>
  <c r="A241" i="7"/>
  <c r="B240" i="7"/>
  <c r="C240" i="7"/>
  <c r="A241" i="8" l="1"/>
  <c r="B240" i="8"/>
  <c r="D240" i="7"/>
  <c r="A242" i="7"/>
  <c r="B241" i="7"/>
  <c r="C241" i="7"/>
  <c r="D241" i="7" l="1"/>
  <c r="B241" i="8"/>
  <c r="A242" i="8"/>
  <c r="A243" i="7"/>
  <c r="B242" i="7"/>
  <c r="C242" i="7"/>
  <c r="D242" i="7" l="1"/>
  <c r="A243" i="8"/>
  <c r="B242" i="8"/>
  <c r="A244" i="7"/>
  <c r="B243" i="7"/>
  <c r="C243" i="7"/>
  <c r="A244" i="8" l="1"/>
  <c r="B243" i="8"/>
  <c r="D243" i="7"/>
  <c r="A245" i="7"/>
  <c r="B244" i="7"/>
  <c r="C244" i="7"/>
  <c r="B244" i="8" l="1"/>
  <c r="A245" i="8"/>
  <c r="D244" i="7"/>
  <c r="A246" i="7"/>
  <c r="B245" i="7"/>
  <c r="C245" i="7"/>
  <c r="A246" i="8" l="1"/>
  <c r="B245" i="8"/>
  <c r="D245" i="7"/>
  <c r="A247" i="7"/>
  <c r="B246" i="7"/>
  <c r="C246" i="7"/>
  <c r="D246" i="7" l="1"/>
  <c r="A247" i="8"/>
  <c r="B246" i="8"/>
  <c r="A248" i="7"/>
  <c r="B247" i="7"/>
  <c r="C247" i="7"/>
  <c r="D247" i="7" l="1"/>
  <c r="B247" i="8"/>
  <c r="A248" i="8"/>
  <c r="A249" i="7"/>
  <c r="B248" i="7"/>
  <c r="C248" i="7"/>
  <c r="A249" i="8" l="1"/>
  <c r="B248" i="8"/>
  <c r="D248" i="7"/>
  <c r="A250" i="7"/>
  <c r="B249" i="7"/>
  <c r="C249" i="7"/>
  <c r="B249" i="8" l="1"/>
  <c r="A250" i="8"/>
  <c r="D249" i="7"/>
  <c r="A251" i="7"/>
  <c r="B250" i="7"/>
  <c r="C250" i="7"/>
  <c r="D250" i="7" l="1"/>
  <c r="A251" i="8"/>
  <c r="B250" i="8"/>
  <c r="A252" i="7"/>
  <c r="B251" i="7"/>
  <c r="C251" i="7"/>
  <c r="A252" i="8" l="1"/>
  <c r="B251" i="8"/>
  <c r="D251" i="7"/>
  <c r="A253" i="7"/>
  <c r="B252" i="7"/>
  <c r="C252" i="7"/>
  <c r="D252" i="7" l="1"/>
  <c r="B252" i="8"/>
  <c r="A253" i="8"/>
  <c r="A254" i="7"/>
  <c r="B253" i="7"/>
  <c r="C253" i="7"/>
  <c r="A254" i="8" l="1"/>
  <c r="B253" i="8"/>
  <c r="D253" i="7"/>
  <c r="A255" i="7"/>
  <c r="B254" i="7"/>
  <c r="C254" i="7"/>
  <c r="D254" i="7" l="1"/>
  <c r="A255" i="8"/>
  <c r="B254" i="8"/>
  <c r="A256" i="7"/>
  <c r="B255" i="7"/>
  <c r="C255" i="7"/>
  <c r="A256" i="8" l="1"/>
  <c r="B255" i="8"/>
  <c r="D255" i="7"/>
  <c r="B256" i="7"/>
  <c r="C256" i="7"/>
  <c r="A257" i="8" l="1"/>
  <c r="B256" i="8"/>
  <c r="D256" i="7"/>
  <c r="F15" i="7" s="1"/>
  <c r="B257" i="8" l="1"/>
  <c r="A258" i="8"/>
  <c r="A259" i="8" l="1"/>
  <c r="B258" i="8"/>
  <c r="A260" i="8" l="1"/>
  <c r="B259" i="8"/>
  <c r="B260" i="8" l="1"/>
  <c r="A261" i="8"/>
  <c r="A262" i="8" l="1"/>
  <c r="B261" i="8"/>
  <c r="A263" i="8" l="1"/>
  <c r="B262" i="8"/>
  <c r="A264" i="8" l="1"/>
  <c r="B263" i="8"/>
  <c r="B264" i="8" l="1"/>
  <c r="A265" i="8"/>
  <c r="A266" i="8" l="1"/>
  <c r="B265" i="8"/>
  <c r="B266" i="8" l="1"/>
  <c r="A267" i="8"/>
  <c r="A268" i="8" l="1"/>
  <c r="B267" i="8"/>
  <c r="B268" i="8" l="1"/>
  <c r="A269" i="8"/>
  <c r="A270" i="8" l="1"/>
  <c r="B269" i="8"/>
  <c r="B270" i="8" l="1"/>
  <c r="A271" i="8"/>
  <c r="A272" i="8" l="1"/>
  <c r="B271" i="8"/>
  <c r="B272" i="8" l="1"/>
  <c r="A273" i="8"/>
  <c r="A274" i="8" l="1"/>
  <c r="B273" i="8"/>
  <c r="B274" i="8" l="1"/>
  <c r="A275" i="8"/>
  <c r="A276" i="8" l="1"/>
  <c r="B275" i="8"/>
  <c r="B276" i="8" l="1"/>
  <c r="A277" i="8"/>
  <c r="A278" i="8" l="1"/>
  <c r="B277" i="8"/>
  <c r="B278" i="8" l="1"/>
  <c r="A279" i="8"/>
  <c r="A280" i="8" l="1"/>
  <c r="B279" i="8"/>
  <c r="B280" i="8" l="1"/>
  <c r="A281" i="8"/>
  <c r="A282" i="8" l="1"/>
  <c r="B281" i="8"/>
  <c r="B282" i="8" l="1"/>
  <c r="A283" i="8"/>
  <c r="A284" i="8" l="1"/>
  <c r="B283" i="8"/>
  <c r="B284" i="8" l="1"/>
  <c r="A285" i="8"/>
  <c r="A286" i="8" l="1"/>
  <c r="B285" i="8"/>
  <c r="B286" i="8" l="1"/>
  <c r="A287" i="8"/>
  <c r="A288" i="8" l="1"/>
  <c r="B287" i="8"/>
  <c r="B288" i="8" l="1"/>
  <c r="A289" i="8"/>
  <c r="A290" i="8" l="1"/>
  <c r="B289" i="8"/>
  <c r="B290" i="8" l="1"/>
  <c r="A291" i="8"/>
  <c r="A292" i="8" l="1"/>
  <c r="B291" i="8"/>
  <c r="B292" i="8" l="1"/>
  <c r="A293" i="8"/>
  <c r="A294" i="8" l="1"/>
  <c r="B293" i="8"/>
  <c r="B294" i="8" l="1"/>
  <c r="A295" i="8"/>
  <c r="A296" i="8" l="1"/>
  <c r="B295" i="8"/>
  <c r="B296" i="8" l="1"/>
  <c r="A297" i="8"/>
  <c r="A298" i="8" l="1"/>
  <c r="B297" i="8"/>
  <c r="B298" i="8" l="1"/>
  <c r="A299" i="8"/>
  <c r="A300" i="8" l="1"/>
  <c r="B299" i="8"/>
  <c r="B300" i="8" l="1"/>
  <c r="A301" i="8"/>
  <c r="A302" i="8" l="1"/>
  <c r="B301" i="8"/>
  <c r="B302" i="8" l="1"/>
  <c r="A303" i="8"/>
  <c r="A304" i="8" l="1"/>
  <c r="B303" i="8"/>
  <c r="B304" i="8" l="1"/>
  <c r="A305" i="8"/>
  <c r="A306" i="8" l="1"/>
  <c r="B305" i="8"/>
  <c r="B306" i="8" l="1"/>
  <c r="A307" i="8"/>
  <c r="A308" i="8" l="1"/>
  <c r="B307" i="8"/>
  <c r="B308" i="8" l="1"/>
  <c r="A309" i="8"/>
  <c r="A310" i="8" l="1"/>
  <c r="B309" i="8"/>
  <c r="B310" i="8" l="1"/>
  <c r="A311" i="8"/>
  <c r="A312" i="8" l="1"/>
  <c r="B311" i="8"/>
  <c r="B312" i="8" l="1"/>
  <c r="A313" i="8"/>
  <c r="A314" i="8" l="1"/>
  <c r="B313" i="8"/>
  <c r="B314" i="8" l="1"/>
  <c r="A315" i="8"/>
  <c r="A316" i="8" l="1"/>
  <c r="B315" i="8"/>
  <c r="B316" i="8" l="1"/>
  <c r="A317" i="8"/>
  <c r="A318" i="8" l="1"/>
  <c r="B317" i="8"/>
  <c r="B318" i="8" l="1"/>
  <c r="A319" i="8"/>
  <c r="A320" i="8" l="1"/>
  <c r="B319" i="8"/>
  <c r="B320" i="8" l="1"/>
  <c r="A321" i="8"/>
  <c r="A322" i="8" l="1"/>
  <c r="B321" i="8"/>
  <c r="B322" i="8" l="1"/>
  <c r="A323" i="8"/>
  <c r="A324" i="8" l="1"/>
  <c r="B323" i="8"/>
  <c r="B324" i="8" l="1"/>
  <c r="A325" i="8"/>
  <c r="A326" i="8" l="1"/>
  <c r="B325" i="8"/>
  <c r="B326" i="8" l="1"/>
  <c r="A327" i="8"/>
  <c r="A328" i="8" l="1"/>
  <c r="B327" i="8"/>
  <c r="B328" i="8" l="1"/>
  <c r="A329" i="8"/>
  <c r="A330" i="8" l="1"/>
  <c r="B329" i="8"/>
  <c r="B330" i="8" l="1"/>
  <c r="A331" i="8"/>
  <c r="A332" i="8" l="1"/>
  <c r="B331" i="8"/>
  <c r="B332" i="8" l="1"/>
  <c r="A333" i="8"/>
  <c r="A334" i="8" l="1"/>
  <c r="B333" i="8"/>
  <c r="B334" i="8" l="1"/>
  <c r="A335" i="8"/>
  <c r="A336" i="8" l="1"/>
  <c r="B335" i="8"/>
  <c r="B336" i="8" l="1"/>
  <c r="A337" i="8"/>
  <c r="A338" i="8" l="1"/>
  <c r="B337" i="8"/>
  <c r="B338" i="8" l="1"/>
  <c r="A339" i="8"/>
  <c r="A340" i="8" l="1"/>
  <c r="B339" i="8"/>
  <c r="B340" i="8" l="1"/>
  <c r="A341" i="8"/>
  <c r="A342" i="8" l="1"/>
  <c r="B341" i="8"/>
  <c r="B342" i="8" l="1"/>
  <c r="A343" i="8"/>
  <c r="A344" i="8" l="1"/>
  <c r="B343" i="8"/>
  <c r="B344" i="8" l="1"/>
  <c r="A345" i="8"/>
  <c r="A346" i="8" l="1"/>
  <c r="B345" i="8"/>
  <c r="B346" i="8" l="1"/>
  <c r="A347" i="8"/>
  <c r="A348" i="8" l="1"/>
  <c r="B347" i="8"/>
  <c r="B348" i="8" l="1"/>
  <c r="A349" i="8"/>
  <c r="A350" i="8" l="1"/>
  <c r="B349" i="8"/>
  <c r="B350" i="8" l="1"/>
  <c r="A351" i="8"/>
  <c r="A352" i="8" l="1"/>
  <c r="B351" i="8"/>
  <c r="B352" i="8" l="1"/>
  <c r="A353" i="8"/>
  <c r="A354" i="8" l="1"/>
  <c r="B353" i="8"/>
  <c r="B354" i="8" l="1"/>
  <c r="A355" i="8"/>
  <c r="A356" i="8" l="1"/>
  <c r="B355" i="8"/>
  <c r="B356" i="8" l="1"/>
  <c r="A357" i="8"/>
  <c r="A358" i="8" l="1"/>
  <c r="B357" i="8"/>
  <c r="B358" i="8" l="1"/>
  <c r="A359" i="8"/>
  <c r="A360" i="8" l="1"/>
  <c r="B359" i="8"/>
  <c r="B360" i="8" l="1"/>
  <c r="A361" i="8"/>
  <c r="A362" i="8" l="1"/>
  <c r="B361" i="8"/>
  <c r="B362" i="8" l="1"/>
  <c r="A363" i="8"/>
  <c r="A364" i="8" l="1"/>
  <c r="B363" i="8"/>
  <c r="B364" i="8" l="1"/>
  <c r="A365" i="8"/>
  <c r="A366" i="8" l="1"/>
  <c r="B365" i="8"/>
  <c r="B366" i="8" l="1"/>
  <c r="A367" i="8"/>
  <c r="A368" i="8" l="1"/>
  <c r="B367" i="8"/>
  <c r="B368" i="8" l="1"/>
  <c r="A369" i="8"/>
  <c r="A370" i="8" l="1"/>
  <c r="B369" i="8"/>
  <c r="B370" i="8" l="1"/>
  <c r="A371" i="8"/>
  <c r="A372" i="8" l="1"/>
  <c r="B371" i="8"/>
  <c r="B372" i="8" l="1"/>
  <c r="A373" i="8"/>
  <c r="A374" i="8" l="1"/>
  <c r="B373" i="8"/>
  <c r="B374" i="8" l="1"/>
  <c r="A375" i="8"/>
  <c r="A376" i="8" l="1"/>
  <c r="B375" i="8"/>
  <c r="B376" i="8" l="1"/>
  <c r="A377" i="8"/>
  <c r="A378" i="8" l="1"/>
  <c r="B377" i="8"/>
  <c r="B378" i="8" l="1"/>
  <c r="A379" i="8"/>
  <c r="A380" i="8" l="1"/>
  <c r="B379" i="8"/>
  <c r="B380" i="8" l="1"/>
  <c r="A381" i="8"/>
  <c r="A382" i="8" l="1"/>
  <c r="B381" i="8"/>
  <c r="B382" i="8" l="1"/>
  <c r="A383" i="8"/>
  <c r="A384" i="8" l="1"/>
  <c r="B383" i="8"/>
  <c r="B384" i="8" l="1"/>
  <c r="A385" i="8"/>
  <c r="A386" i="8" l="1"/>
  <c r="B385" i="8"/>
  <c r="B386" i="8" l="1"/>
  <c r="A387" i="8"/>
  <c r="A388" i="8" l="1"/>
  <c r="B387" i="8"/>
  <c r="B388" i="8" l="1"/>
  <c r="A389" i="8"/>
  <c r="A390" i="8" l="1"/>
  <c r="B389" i="8"/>
  <c r="B390" i="8" l="1"/>
  <c r="A391" i="8"/>
  <c r="A392" i="8" l="1"/>
  <c r="B391" i="8"/>
  <c r="B392" i="8" l="1"/>
  <c r="A393" i="8"/>
  <c r="A394" i="8" l="1"/>
  <c r="B393" i="8"/>
  <c r="B394" i="8" l="1"/>
  <c r="A395" i="8"/>
  <c r="A396" i="8" l="1"/>
  <c r="B395" i="8"/>
  <c r="B396" i="8" l="1"/>
  <c r="A397" i="8"/>
  <c r="A398" i="8" l="1"/>
  <c r="B397" i="8"/>
  <c r="B398" i="8" l="1"/>
  <c r="A399" i="8"/>
  <c r="A400" i="8" l="1"/>
  <c r="B399" i="8"/>
  <c r="B400" i="8" l="1"/>
  <c r="A401" i="8"/>
  <c r="A402" i="8" l="1"/>
  <c r="B401" i="8"/>
  <c r="B402" i="8" l="1"/>
  <c r="A403" i="8"/>
  <c r="A404" i="8" l="1"/>
  <c r="B403" i="8"/>
  <c r="B404" i="8" l="1"/>
  <c r="A405" i="8"/>
  <c r="A406" i="8" l="1"/>
  <c r="B405" i="8"/>
  <c r="B406" i="8" l="1"/>
  <c r="A407" i="8"/>
  <c r="A408" i="8" l="1"/>
  <c r="B407" i="8"/>
  <c r="B408" i="8" l="1"/>
  <c r="A409" i="8"/>
  <c r="A410" i="8" l="1"/>
  <c r="B409" i="8"/>
  <c r="B410" i="8" l="1"/>
  <c r="A411" i="8"/>
  <c r="A412" i="8" l="1"/>
  <c r="B411" i="8"/>
  <c r="B412" i="8" l="1"/>
  <c r="A413" i="8"/>
  <c r="A414" i="8" l="1"/>
  <c r="B413" i="8"/>
  <c r="B414" i="8" l="1"/>
  <c r="A415" i="8"/>
  <c r="A416" i="8" l="1"/>
  <c r="B415" i="8"/>
  <c r="B416" i="8" l="1"/>
  <c r="A417" i="8"/>
  <c r="A418" i="8" l="1"/>
  <c r="B417" i="8"/>
  <c r="B418" i="8" l="1"/>
  <c r="A419" i="8"/>
  <c r="A420" i="8" l="1"/>
  <c r="B419" i="8"/>
  <c r="B420" i="8" l="1"/>
  <c r="A421" i="8"/>
  <c r="A422" i="8" l="1"/>
  <c r="B421" i="8"/>
  <c r="B422" i="8" l="1"/>
  <c r="A423" i="8"/>
  <c r="A424" i="8" l="1"/>
  <c r="B423" i="8"/>
  <c r="B424" i="8" l="1"/>
  <c r="A425" i="8"/>
  <c r="A426" i="8" l="1"/>
  <c r="B425" i="8"/>
  <c r="B426" i="8" l="1"/>
  <c r="A427" i="8"/>
  <c r="A428" i="8" l="1"/>
  <c r="B427" i="8"/>
  <c r="B428" i="8" l="1"/>
  <c r="A429" i="8"/>
  <c r="A430" i="8" l="1"/>
  <c r="B429" i="8"/>
  <c r="B430" i="8" l="1"/>
  <c r="A431" i="8"/>
  <c r="A432" i="8" l="1"/>
  <c r="B431" i="8"/>
  <c r="B432" i="8" l="1"/>
  <c r="A433" i="8"/>
  <c r="A434" i="8" l="1"/>
  <c r="B433" i="8"/>
  <c r="B434" i="8" l="1"/>
  <c r="A435" i="8"/>
  <c r="A436" i="8" l="1"/>
  <c r="B435" i="8"/>
  <c r="B436" i="8" l="1"/>
  <c r="A437" i="8"/>
  <c r="A438" i="8" l="1"/>
  <c r="B437" i="8"/>
  <c r="B438" i="8" l="1"/>
  <c r="A439" i="8"/>
  <c r="A440" i="8" l="1"/>
  <c r="B439" i="8"/>
  <c r="B440" i="8" l="1"/>
  <c r="A441" i="8"/>
  <c r="A442" i="8" l="1"/>
  <c r="B441" i="8"/>
  <c r="B442" i="8" l="1"/>
  <c r="A443" i="8"/>
  <c r="A444" i="8" l="1"/>
  <c r="B443" i="8"/>
  <c r="B444" i="8" l="1"/>
  <c r="A445" i="8"/>
  <c r="A446" i="8" l="1"/>
  <c r="B445" i="8"/>
  <c r="B446" i="8" l="1"/>
  <c r="A447" i="8"/>
  <c r="A448" i="8" l="1"/>
  <c r="B447" i="8"/>
  <c r="B448" i="8" l="1"/>
  <c r="A449" i="8"/>
  <c r="A450" i="8" l="1"/>
  <c r="B449" i="8"/>
  <c r="B450" i="8" l="1"/>
  <c r="A451" i="8"/>
  <c r="A452" i="8" l="1"/>
  <c r="B451" i="8"/>
  <c r="B452" i="8" l="1"/>
  <c r="A453" i="8"/>
  <c r="A454" i="8" l="1"/>
  <c r="B453" i="8"/>
  <c r="B454" i="8" l="1"/>
  <c r="A455" i="8"/>
  <c r="A456" i="8" l="1"/>
  <c r="B455" i="8"/>
  <c r="B456" i="8" l="1"/>
  <c r="A457" i="8"/>
  <c r="A458" i="8" l="1"/>
  <c r="B457" i="8"/>
  <c r="B458" i="8" l="1"/>
  <c r="A459" i="8"/>
  <c r="A460" i="8" l="1"/>
  <c r="B459" i="8"/>
  <c r="B460" i="8" l="1"/>
  <c r="A461" i="8"/>
  <c r="A462" i="8" l="1"/>
  <c r="B461" i="8"/>
  <c r="B462" i="8" l="1"/>
  <c r="A463" i="8"/>
  <c r="A464" i="8" l="1"/>
  <c r="B463" i="8"/>
  <c r="B464" i="8" l="1"/>
  <c r="A465" i="8"/>
  <c r="A466" i="8" l="1"/>
  <c r="B465" i="8"/>
  <c r="B466" i="8" l="1"/>
  <c r="A467" i="8"/>
  <c r="A468" i="8" l="1"/>
  <c r="B467" i="8"/>
  <c r="B468" i="8" l="1"/>
  <c r="A469" i="8"/>
  <c r="A470" i="8" l="1"/>
  <c r="B469" i="8"/>
  <c r="B470" i="8" l="1"/>
  <c r="A471" i="8"/>
  <c r="A472" i="8" l="1"/>
  <c r="B471" i="8"/>
  <c r="B472" i="8" l="1"/>
  <c r="A473" i="8"/>
  <c r="A474" i="8" l="1"/>
  <c r="B473" i="8"/>
  <c r="B474" i="8" l="1"/>
  <c r="A475" i="8"/>
  <c r="A476" i="8" l="1"/>
  <c r="B475" i="8"/>
  <c r="B476" i="8" l="1"/>
  <c r="A477" i="8"/>
  <c r="A478" i="8" l="1"/>
  <c r="B477" i="8"/>
  <c r="B478" i="8" l="1"/>
  <c r="A479" i="8"/>
  <c r="A480" i="8" l="1"/>
  <c r="B479" i="8"/>
  <c r="B480" i="8" l="1"/>
  <c r="A481" i="8"/>
  <c r="A482" i="8" l="1"/>
  <c r="B481" i="8"/>
  <c r="B482" i="8" l="1"/>
  <c r="A483" i="8"/>
  <c r="A484" i="8" l="1"/>
  <c r="B483" i="8"/>
  <c r="B484" i="8" l="1"/>
  <c r="A485" i="8"/>
  <c r="A486" i="8" l="1"/>
  <c r="B485" i="8"/>
  <c r="B486" i="8" l="1"/>
  <c r="A487" i="8"/>
  <c r="A488" i="8" l="1"/>
  <c r="B487" i="8"/>
  <c r="B488" i="8" l="1"/>
  <c r="A489" i="8"/>
  <c r="A490" i="8" l="1"/>
  <c r="B489" i="8"/>
  <c r="B490" i="8" l="1"/>
  <c r="A491" i="8"/>
  <c r="A492" i="8" l="1"/>
  <c r="B491" i="8"/>
  <c r="B492" i="8" l="1"/>
  <c r="A493" i="8"/>
  <c r="A494" i="8" l="1"/>
  <c r="B493" i="8"/>
  <c r="B494" i="8" l="1"/>
  <c r="A495" i="8"/>
  <c r="A496" i="8" l="1"/>
  <c r="B495" i="8"/>
  <c r="B496" i="8" l="1"/>
  <c r="C431" i="8" l="1"/>
  <c r="D431" i="8" s="1"/>
  <c r="C16" i="8" l="1"/>
  <c r="D16" i="8" s="1"/>
  <c r="C146" i="8"/>
  <c r="D146" i="8" s="1"/>
  <c r="C123" i="8"/>
  <c r="D123" i="8" s="1"/>
  <c r="C134" i="8"/>
  <c r="D134" i="8" s="1"/>
  <c r="C26" i="8"/>
  <c r="D26" i="8" s="1"/>
  <c r="C368" i="8"/>
  <c r="D368" i="8" s="1"/>
  <c r="C30" i="8"/>
  <c r="D30" i="8" s="1"/>
  <c r="C130" i="8"/>
  <c r="D130" i="8" s="1"/>
  <c r="C401" i="8"/>
  <c r="D401" i="8" s="1"/>
  <c r="C272" i="8"/>
  <c r="D272" i="8" s="1"/>
  <c r="C149" i="8"/>
  <c r="D149" i="8" s="1"/>
  <c r="C221" i="8"/>
  <c r="D221" i="8" s="1"/>
  <c r="C125" i="8"/>
  <c r="D125" i="8" s="1"/>
  <c r="C278" i="8"/>
  <c r="D278" i="8" s="1"/>
  <c r="C168" i="8"/>
  <c r="D168" i="8" s="1"/>
  <c r="C210" i="8"/>
  <c r="D210" i="8" s="1"/>
  <c r="C469" i="8"/>
  <c r="D469" i="8" s="1"/>
  <c r="C111" i="8"/>
  <c r="D111" i="8" s="1"/>
  <c r="C57" i="8"/>
  <c r="D57" i="8" s="1"/>
  <c r="C79" i="8"/>
  <c r="D79" i="8" s="1"/>
  <c r="C456" i="8"/>
  <c r="D456" i="8" s="1"/>
  <c r="C457" i="8"/>
  <c r="D457" i="8" s="1"/>
  <c r="C313" i="8"/>
  <c r="D313" i="8" s="1"/>
  <c r="C258" i="8"/>
  <c r="D258" i="8" s="1"/>
  <c r="C245" i="8"/>
  <c r="D245" i="8" s="1"/>
  <c r="C300" i="8"/>
  <c r="D300" i="8" s="1"/>
  <c r="C69" i="8"/>
  <c r="D69" i="8" s="1"/>
  <c r="C199" i="8"/>
  <c r="D199" i="8" s="1"/>
  <c r="C367" i="8"/>
  <c r="D367" i="8" s="1"/>
  <c r="C40" i="8"/>
  <c r="D40" i="8" s="1"/>
  <c r="C340" i="8"/>
  <c r="D340" i="8" s="1"/>
  <c r="C180" i="8"/>
  <c r="D180" i="8" s="1"/>
  <c r="C378" i="8"/>
  <c r="D378" i="8" s="1"/>
  <c r="C329" i="8"/>
  <c r="D329" i="8" s="1"/>
  <c r="C288" i="8"/>
  <c r="D288" i="8" s="1"/>
  <c r="C133" i="8"/>
  <c r="D133" i="8" s="1"/>
  <c r="C41" i="8"/>
  <c r="D41" i="8" s="1"/>
  <c r="C305" i="8"/>
  <c r="D305" i="8" s="1"/>
  <c r="C217" i="8"/>
  <c r="D217" i="8" s="1"/>
  <c r="C102" i="8"/>
  <c r="D102" i="8" s="1"/>
  <c r="C55" i="8"/>
  <c r="D55" i="8" s="1"/>
  <c r="C496" i="8"/>
  <c r="D496" i="8" s="1"/>
  <c r="C256" i="8"/>
  <c r="D256" i="8" s="1"/>
  <c r="C393" i="8"/>
  <c r="D393" i="8" s="1"/>
  <c r="C315" i="8"/>
  <c r="D315" i="8" s="1"/>
  <c r="C320" i="8"/>
  <c r="D320" i="8" s="1"/>
  <c r="C176" i="8"/>
  <c r="D176" i="8" s="1"/>
  <c r="C411" i="8"/>
  <c r="D411" i="8" s="1"/>
  <c r="C383" i="8"/>
  <c r="D383" i="8" s="1"/>
  <c r="C260" i="8"/>
  <c r="D260" i="8" s="1"/>
  <c r="C93" i="8"/>
  <c r="D93" i="8" s="1"/>
  <c r="C478" i="8"/>
  <c r="D478" i="8" s="1"/>
  <c r="C283" i="8"/>
  <c r="D283" i="8" s="1"/>
  <c r="C339" i="8"/>
  <c r="D339" i="8" s="1"/>
  <c r="C364" i="8"/>
  <c r="D364" i="8" s="1"/>
  <c r="C76" i="8"/>
  <c r="D76" i="8" s="1"/>
  <c r="C193" i="8"/>
  <c r="D193" i="8" s="1"/>
  <c r="C121" i="8"/>
  <c r="D121" i="8" s="1"/>
  <c r="C430" i="8"/>
  <c r="D430" i="8" s="1"/>
  <c r="C473" i="8"/>
  <c r="D473" i="8" s="1"/>
  <c r="C144" i="8"/>
  <c r="D144" i="8" s="1"/>
  <c r="C209" i="8"/>
  <c r="D209" i="8" s="1"/>
  <c r="C279" i="8"/>
  <c r="D279" i="8" s="1"/>
  <c r="C225" i="8"/>
  <c r="D225" i="8" s="1"/>
  <c r="C28" i="8"/>
  <c r="D28" i="8" s="1"/>
  <c r="C463" i="8"/>
  <c r="D463" i="8" s="1"/>
  <c r="C326" i="8"/>
  <c r="D326" i="8" s="1"/>
  <c r="C226" i="8"/>
  <c r="D226" i="8" s="1"/>
  <c r="C243" i="8"/>
  <c r="D243" i="8" s="1"/>
  <c r="C89" i="8"/>
  <c r="D89" i="8" s="1"/>
  <c r="C295" i="8"/>
  <c r="D295" i="8" s="1"/>
  <c r="C169" i="8"/>
  <c r="D169" i="8" s="1"/>
  <c r="C454" i="8"/>
  <c r="D454" i="8" s="1"/>
  <c r="C441" i="8"/>
  <c r="D441" i="8" s="1"/>
  <c r="C238" i="8"/>
  <c r="D238" i="8" s="1"/>
  <c r="C465" i="8"/>
  <c r="D465" i="8" s="1"/>
  <c r="C96" i="8"/>
  <c r="D96" i="8" s="1"/>
  <c r="C78" i="8"/>
  <c r="D78" i="8" s="1"/>
  <c r="C155" i="8"/>
  <c r="D155" i="8" s="1"/>
  <c r="C355" i="8"/>
  <c r="D355" i="8" s="1"/>
  <c r="C99" i="8"/>
  <c r="D99" i="8" s="1"/>
  <c r="C486" i="8"/>
  <c r="D486" i="8" s="1"/>
  <c r="C293" i="8"/>
  <c r="D293" i="8" s="1"/>
  <c r="C481" i="8"/>
  <c r="D481" i="8" s="1"/>
  <c r="C162" i="8"/>
  <c r="D162" i="8" s="1"/>
  <c r="C197" i="8"/>
  <c r="D197" i="8" s="1"/>
  <c r="C307" i="8"/>
  <c r="D307" i="8" s="1"/>
  <c r="C281" i="8"/>
  <c r="D281" i="8" s="1"/>
  <c r="C432" i="8"/>
  <c r="D432" i="8" s="1"/>
  <c r="C257" i="8"/>
  <c r="D257" i="8" s="1"/>
  <c r="C324" i="8"/>
  <c r="D324" i="8" s="1"/>
  <c r="C446" i="8"/>
  <c r="D446" i="8" s="1"/>
  <c r="C294" i="8"/>
  <c r="D294" i="8" s="1"/>
  <c r="C475" i="8"/>
  <c r="D475" i="8" s="1"/>
  <c r="C493" i="8"/>
  <c r="D493" i="8" s="1"/>
  <c r="C292" i="8"/>
  <c r="D292" i="8" s="1"/>
  <c r="C174" i="8"/>
  <c r="D174" i="8" s="1"/>
  <c r="C361" i="8"/>
  <c r="D361" i="8" s="1"/>
  <c r="C285" i="8"/>
  <c r="D285" i="8" s="1"/>
  <c r="C314" i="8"/>
  <c r="D314" i="8" s="1"/>
  <c r="C33" i="8"/>
  <c r="D33" i="8" s="1"/>
  <c r="C249" i="8"/>
  <c r="D249" i="8" s="1"/>
  <c r="C266" i="8"/>
  <c r="D266" i="8" s="1"/>
  <c r="C39" i="8"/>
  <c r="D39" i="8" s="1"/>
  <c r="C127" i="8"/>
  <c r="D127" i="8" s="1"/>
  <c r="C259" i="8"/>
  <c r="D259" i="8" s="1"/>
  <c r="C211" i="8"/>
  <c r="D211" i="8" s="1"/>
  <c r="C148" i="8"/>
  <c r="D148" i="8" s="1"/>
  <c r="C237" i="8"/>
  <c r="D237" i="8" s="1"/>
  <c r="C375" i="8"/>
  <c r="D375" i="8" s="1"/>
  <c r="C443" i="8"/>
  <c r="D443" i="8" s="1"/>
  <c r="C318" i="8"/>
  <c r="D318" i="8" s="1"/>
  <c r="C395" i="8"/>
  <c r="D395" i="8" s="1"/>
  <c r="C161" i="8"/>
  <c r="D161" i="8" s="1"/>
  <c r="C440" i="8"/>
  <c r="D440" i="8" s="1"/>
  <c r="C201" i="8"/>
  <c r="D201" i="8" s="1"/>
  <c r="C298" i="8"/>
  <c r="D298" i="8" s="1"/>
  <c r="C402" i="8"/>
  <c r="D402" i="8" s="1"/>
  <c r="C420" i="8"/>
  <c r="D420" i="8" s="1"/>
  <c r="C377" i="8"/>
  <c r="D377" i="8" s="1"/>
  <c r="C23" i="8"/>
  <c r="D23" i="8" s="1"/>
  <c r="C62" i="8"/>
  <c r="D62" i="8" s="1"/>
  <c r="D17" i="8"/>
  <c r="C223" i="8"/>
  <c r="D223" i="8" s="1"/>
  <c r="C228" i="8"/>
  <c r="D228" i="8" s="1"/>
  <c r="C390" i="8"/>
  <c r="D390" i="8" s="1"/>
  <c r="C437" i="8"/>
  <c r="D437" i="8" s="1"/>
  <c r="C250" i="8"/>
  <c r="D250" i="8" s="1"/>
  <c r="C235" i="8"/>
  <c r="D235" i="8" s="1"/>
  <c r="C195" i="8"/>
  <c r="D195" i="8" s="1"/>
  <c r="C212" i="8"/>
  <c r="D212" i="8" s="1"/>
  <c r="C50" i="8"/>
  <c r="D50" i="8" s="1"/>
  <c r="C317" i="8"/>
  <c r="D317" i="8" s="1"/>
  <c r="C164" i="8"/>
  <c r="D164" i="8" s="1"/>
  <c r="C138" i="8"/>
  <c r="D138" i="8" s="1"/>
  <c r="C418" i="8"/>
  <c r="D418" i="8" s="1"/>
  <c r="C21" i="8"/>
  <c r="D21" i="8" s="1"/>
  <c r="C328" i="8"/>
  <c r="D328" i="8" s="1"/>
  <c r="C284" i="8"/>
  <c r="D284" i="8" s="1"/>
  <c r="C167" i="8"/>
  <c r="D167" i="8" s="1"/>
  <c r="C282" i="8"/>
  <c r="D282" i="8" s="1"/>
  <c r="C52" i="8"/>
  <c r="D52" i="8" s="1"/>
  <c r="C461" i="8"/>
  <c r="D461" i="8" s="1"/>
  <c r="C38" i="8"/>
  <c r="D38" i="8" s="1"/>
  <c r="C448" i="8"/>
  <c r="D448" i="8" s="1"/>
  <c r="C36" i="8"/>
  <c r="D36" i="8" s="1"/>
  <c r="C422" i="8"/>
  <c r="D422" i="8" s="1"/>
  <c r="C128" i="8"/>
  <c r="D128" i="8" s="1"/>
  <c r="C268" i="8"/>
  <c r="D268" i="8" s="1"/>
  <c r="C365" i="8"/>
  <c r="D365" i="8" s="1"/>
  <c r="C43" i="8"/>
  <c r="D43" i="8" s="1"/>
  <c r="C379" i="8"/>
  <c r="D379" i="8" s="1"/>
  <c r="C311" i="8"/>
  <c r="D311" i="8" s="1"/>
  <c r="C341" i="8"/>
  <c r="D341" i="8" s="1"/>
  <c r="C302" i="8"/>
  <c r="D302" i="8" s="1"/>
  <c r="C477" i="8"/>
  <c r="D477" i="8" s="1"/>
  <c r="C374" i="8"/>
  <c r="D374" i="8" s="1"/>
  <c r="C202" i="8"/>
  <c r="D202" i="8" s="1"/>
  <c r="C91" i="8"/>
  <c r="D91" i="8" s="1"/>
  <c r="C63" i="8"/>
  <c r="D63" i="8" s="1"/>
  <c r="C32" i="8"/>
  <c r="D32" i="8" s="1"/>
  <c r="C464" i="8"/>
  <c r="D464" i="8" s="1"/>
  <c r="C178" i="8"/>
  <c r="D178" i="8" s="1"/>
  <c r="C248" i="8"/>
  <c r="D248" i="8" s="1"/>
  <c r="C421" i="8"/>
  <c r="D421" i="8" s="1"/>
  <c r="C42" i="8"/>
  <c r="D42" i="8" s="1"/>
  <c r="C467" i="8"/>
  <c r="D467" i="8" s="1"/>
  <c r="C455" i="8"/>
  <c r="D455" i="8" s="1"/>
  <c r="C353" i="8"/>
  <c r="D353" i="8" s="1"/>
  <c r="C112" i="8"/>
  <c r="D112" i="8" s="1"/>
  <c r="C47" i="8"/>
  <c r="D47" i="8" s="1"/>
  <c r="C429" i="8"/>
  <c r="D429" i="8" s="1"/>
  <c r="C406" i="8"/>
  <c r="D406" i="8" s="1"/>
  <c r="C88" i="8"/>
  <c r="D88" i="8" s="1"/>
  <c r="C239" i="8"/>
  <c r="D239" i="8" s="1"/>
  <c r="C165" i="8"/>
  <c r="D165" i="8" s="1"/>
  <c r="C200" i="8"/>
  <c r="D200" i="8" s="1"/>
  <c r="C19" i="8"/>
  <c r="D19" i="8" s="1"/>
  <c r="C335" i="8"/>
  <c r="D335" i="8" s="1"/>
  <c r="C398" i="8"/>
  <c r="D398" i="8" s="1"/>
  <c r="C439" i="8"/>
  <c r="D439" i="8" s="1"/>
  <c r="C110" i="8"/>
  <c r="D110" i="8" s="1"/>
  <c r="C231" i="8"/>
  <c r="D231" i="8" s="1"/>
  <c r="C185" i="8"/>
  <c r="D185" i="8" s="1"/>
  <c r="C80" i="8"/>
  <c r="D80" i="8" s="1"/>
  <c r="C413" i="8"/>
  <c r="D413" i="8" s="1"/>
  <c r="C449" i="8"/>
  <c r="D449" i="8" s="1"/>
  <c r="C56" i="8"/>
  <c r="D56" i="8" s="1"/>
  <c r="C476" i="8"/>
  <c r="D476" i="8" s="1"/>
  <c r="C233" i="8"/>
  <c r="D233" i="8" s="1"/>
  <c r="C350" i="8"/>
  <c r="D350" i="8" s="1"/>
  <c r="C160" i="8"/>
  <c r="D160" i="8" s="1"/>
  <c r="C85" i="8"/>
  <c r="D85" i="8" s="1"/>
  <c r="C90" i="8"/>
  <c r="D90" i="8" s="1"/>
  <c r="C262" i="8"/>
  <c r="D262" i="8" s="1"/>
  <c r="C236" i="8"/>
  <c r="D236" i="8" s="1"/>
  <c r="C471" i="8"/>
  <c r="D471" i="8" s="1"/>
  <c r="C474" i="8"/>
  <c r="D474" i="8" s="1"/>
  <c r="C280" i="8"/>
  <c r="D280" i="8" s="1"/>
  <c r="C118" i="8"/>
  <c r="D118" i="8" s="1"/>
  <c r="C224" i="8"/>
  <c r="D224" i="8" s="1"/>
  <c r="C109" i="8"/>
  <c r="D109" i="8" s="1"/>
  <c r="C141" i="8"/>
  <c r="D141" i="8" s="1"/>
  <c r="C381" i="8"/>
  <c r="D381" i="8" s="1"/>
  <c r="C342" i="8"/>
  <c r="D342" i="8" s="1"/>
  <c r="C142" i="8"/>
  <c r="D142" i="8" s="1"/>
  <c r="C35" i="8"/>
  <c r="D35" i="8" s="1"/>
  <c r="C72" i="8"/>
  <c r="D72" i="8" s="1"/>
  <c r="C234" i="8"/>
  <c r="D234" i="8" s="1"/>
  <c r="C453" i="8"/>
  <c r="D453" i="8" s="1"/>
  <c r="C48" i="8"/>
  <c r="D48" i="8" s="1"/>
  <c r="C372" i="8"/>
  <c r="D372" i="8" s="1"/>
  <c r="C205" i="8"/>
  <c r="D205" i="8" s="1"/>
  <c r="C450" i="8"/>
  <c r="D450" i="8" s="1"/>
  <c r="C147" i="8"/>
  <c r="D147" i="8" s="1"/>
  <c r="C246" i="8"/>
  <c r="D246" i="8" s="1"/>
  <c r="C46" i="8"/>
  <c r="D46" i="8" s="1"/>
  <c r="C44" i="8"/>
  <c r="D44" i="8" s="1"/>
  <c r="C187" i="8"/>
  <c r="D187" i="8" s="1"/>
  <c r="C462" i="8"/>
  <c r="D462" i="8" s="1"/>
  <c r="C119" i="8"/>
  <c r="D119" i="8" s="1"/>
  <c r="C206" i="8"/>
  <c r="D206" i="8" s="1"/>
  <c r="C424" i="8"/>
  <c r="D424" i="8" s="1"/>
  <c r="C113" i="8"/>
  <c r="D113" i="8" s="1"/>
  <c r="C433" i="8"/>
  <c r="D433" i="8" s="1"/>
  <c r="C466" i="8"/>
  <c r="D466" i="8" s="1"/>
  <c r="C271" i="8"/>
  <c r="D271" i="8" s="1"/>
  <c r="C286" i="8"/>
  <c r="D286" i="8" s="1"/>
  <c r="C172" i="8"/>
  <c r="D172" i="8" s="1"/>
  <c r="C359" i="8"/>
  <c r="D359" i="8" s="1"/>
  <c r="C152" i="8"/>
  <c r="D152" i="8" s="1"/>
  <c r="C64" i="8"/>
  <c r="D64" i="8" s="1"/>
  <c r="C397" i="8"/>
  <c r="D397" i="8" s="1"/>
  <c r="C452" i="8"/>
  <c r="D452" i="8" s="1"/>
  <c r="C327" i="8"/>
  <c r="D327" i="8" s="1"/>
  <c r="C319" i="8"/>
  <c r="D319" i="8" s="1"/>
  <c r="C482" i="8"/>
  <c r="D482" i="8" s="1"/>
  <c r="C472" i="8"/>
  <c r="D472" i="8" s="1"/>
  <c r="C351" i="8"/>
  <c r="D351" i="8" s="1"/>
  <c r="C173" i="8"/>
  <c r="D173" i="8" s="1"/>
  <c r="C392" i="8"/>
  <c r="D392" i="8" s="1"/>
  <c r="C136" i="8"/>
  <c r="D136" i="8" s="1"/>
  <c r="C177" i="8"/>
  <c r="D177" i="8" s="1"/>
  <c r="C27" i="8"/>
  <c r="D27" i="8" s="1"/>
  <c r="C207" i="8"/>
  <c r="D207" i="8" s="1"/>
  <c r="C24" i="8"/>
  <c r="D24" i="8" s="1"/>
  <c r="C241" i="8"/>
  <c r="D241" i="8" s="1"/>
  <c r="C414" i="8"/>
  <c r="D414" i="8" s="1"/>
  <c r="C194" i="8"/>
  <c r="D194" i="8" s="1"/>
  <c r="C120" i="8"/>
  <c r="D120" i="8" s="1"/>
  <c r="C267" i="8"/>
  <c r="D267" i="8" s="1"/>
  <c r="C291" i="8"/>
  <c r="D291" i="8" s="1"/>
  <c r="C303" i="8"/>
  <c r="D303" i="8" s="1"/>
  <c r="C484" i="8"/>
  <c r="D484" i="8" s="1"/>
  <c r="C192" i="8"/>
  <c r="D192" i="8" s="1"/>
  <c r="C479" i="8"/>
  <c r="D479" i="8" s="1"/>
  <c r="C403" i="8"/>
  <c r="D403" i="8" s="1"/>
  <c r="C107" i="8"/>
  <c r="D107" i="8" s="1"/>
  <c r="C203" i="8"/>
  <c r="D203" i="8" s="1"/>
  <c r="C104" i="8"/>
  <c r="D104" i="8" s="1"/>
  <c r="C219" i="8"/>
  <c r="D219" i="8" s="1"/>
  <c r="C156" i="8"/>
  <c r="D156" i="8" s="1"/>
  <c r="C77" i="8"/>
  <c r="D77" i="8" s="1"/>
  <c r="C494" i="8"/>
  <c r="D494" i="8" s="1"/>
  <c r="C331" i="8"/>
  <c r="D331" i="8" s="1"/>
  <c r="C143" i="8"/>
  <c r="D143" i="8" s="1"/>
  <c r="C196" i="8"/>
  <c r="D196" i="8" s="1"/>
  <c r="C470" i="8"/>
  <c r="D470" i="8" s="1"/>
  <c r="C352" i="8"/>
  <c r="D352" i="8" s="1"/>
  <c r="C485" i="8"/>
  <c r="D485" i="8" s="1"/>
  <c r="C489" i="8"/>
  <c r="D489" i="8" s="1"/>
  <c r="C270" i="8"/>
  <c r="D270" i="8" s="1"/>
  <c r="C407" i="8"/>
  <c r="D407" i="8" s="1"/>
  <c r="C445" i="8"/>
  <c r="D445" i="8" s="1"/>
  <c r="C208" i="8"/>
  <c r="D208" i="8" s="1"/>
  <c r="C108" i="8"/>
  <c r="D108" i="8" s="1"/>
  <c r="C334" i="8"/>
  <c r="D334" i="8" s="1"/>
  <c r="C434" i="8"/>
  <c r="D434" i="8" s="1"/>
  <c r="C287" i="8"/>
  <c r="D287" i="8" s="1"/>
  <c r="C157" i="8"/>
  <c r="D157" i="8" s="1"/>
  <c r="C150" i="8"/>
  <c r="D150" i="8" s="1"/>
  <c r="C438" i="8"/>
  <c r="D438" i="8" s="1"/>
  <c r="C181" i="8"/>
  <c r="D181" i="8" s="1"/>
  <c r="C273" i="8"/>
  <c r="D273" i="8" s="1"/>
  <c r="C67" i="8"/>
  <c r="D67" i="8" s="1"/>
  <c r="C299" i="8"/>
  <c r="D299" i="8" s="1"/>
  <c r="C391" i="8"/>
  <c r="D391" i="8" s="1"/>
  <c r="C264" i="8"/>
  <c r="D264" i="8" s="1"/>
  <c r="C387" i="8"/>
  <c r="D387" i="8" s="1"/>
  <c r="C252" i="8"/>
  <c r="D252" i="8" s="1"/>
  <c r="C323" i="8"/>
  <c r="D323" i="8" s="1"/>
  <c r="C290" i="8"/>
  <c r="D290" i="8" s="1"/>
  <c r="C61" i="8"/>
  <c r="D61" i="8" s="1"/>
  <c r="C101" i="8"/>
  <c r="D101" i="8" s="1"/>
  <c r="C380" i="8"/>
  <c r="D380" i="8" s="1"/>
  <c r="C310" i="8"/>
  <c r="D310" i="8" s="1"/>
  <c r="C137" i="8"/>
  <c r="D137" i="8" s="1"/>
  <c r="C416" i="8"/>
  <c r="D416" i="8" s="1"/>
  <c r="C306" i="8"/>
  <c r="D306" i="8" s="1"/>
  <c r="C86" i="8"/>
  <c r="D86" i="8" s="1"/>
  <c r="C488" i="8"/>
  <c r="D488" i="8" s="1"/>
  <c r="C186" i="8"/>
  <c r="D186" i="8" s="1"/>
  <c r="C230" i="8"/>
  <c r="D230" i="8" s="1"/>
  <c r="C227" i="8"/>
  <c r="D227" i="8" s="1"/>
  <c r="C132" i="8"/>
  <c r="D132" i="8" s="1"/>
  <c r="C460" i="8"/>
  <c r="D460" i="8" s="1"/>
  <c r="C436" i="8"/>
  <c r="D436" i="8" s="1"/>
  <c r="C348" i="8"/>
  <c r="D348" i="8" s="1"/>
  <c r="C171" i="8"/>
  <c r="D171" i="8" s="1"/>
  <c r="C399" i="8"/>
  <c r="D399" i="8" s="1"/>
  <c r="C244" i="8"/>
  <c r="D244" i="8" s="1"/>
  <c r="C487" i="8"/>
  <c r="D487" i="8" s="1"/>
  <c r="C404" i="8"/>
  <c r="D404" i="8" s="1"/>
  <c r="C94" i="8"/>
  <c r="D94" i="8" s="1"/>
  <c r="C277" i="8"/>
  <c r="D277" i="8" s="1"/>
  <c r="C229" i="8"/>
  <c r="D229" i="8" s="1"/>
  <c r="C309" i="8"/>
  <c r="D309" i="8" s="1"/>
  <c r="C459" i="8"/>
  <c r="D459" i="8" s="1"/>
  <c r="C491" i="8"/>
  <c r="D491" i="8" s="1"/>
  <c r="C84" i="8"/>
  <c r="D84" i="8" s="1"/>
  <c r="C276" i="8"/>
  <c r="D276" i="8" s="1"/>
  <c r="C394" i="8"/>
  <c r="D394" i="8" s="1"/>
  <c r="C68" i="8"/>
  <c r="D68" i="8" s="1"/>
  <c r="C218" i="8"/>
  <c r="D218" i="8" s="1"/>
  <c r="C116" i="8"/>
  <c r="D116" i="8" s="1"/>
  <c r="C100" i="8"/>
  <c r="D100" i="8" s="1"/>
  <c r="C170" i="8"/>
  <c r="D170" i="8" s="1"/>
  <c r="C389" i="8"/>
  <c r="D389" i="8" s="1"/>
  <c r="C163" i="8"/>
  <c r="D163" i="8" s="1"/>
  <c r="C333" i="8"/>
  <c r="D333" i="8" s="1"/>
  <c r="C415" i="8"/>
  <c r="D415" i="8" s="1"/>
  <c r="C60" i="8"/>
  <c r="D60" i="8" s="1"/>
  <c r="C191" i="8"/>
  <c r="D191" i="8" s="1"/>
  <c r="C363" i="8"/>
  <c r="D363" i="8" s="1"/>
  <c r="C58" i="8"/>
  <c r="D58" i="8" s="1"/>
  <c r="C275" i="8"/>
  <c r="D275" i="8" s="1"/>
  <c r="C253" i="8"/>
  <c r="D253" i="8" s="1"/>
  <c r="C59" i="8"/>
  <c r="D59" i="8" s="1"/>
  <c r="C159" i="8"/>
  <c r="D159" i="8" s="1"/>
  <c r="C106" i="8"/>
  <c r="D106" i="8" s="1"/>
  <c r="C312" i="8"/>
  <c r="D312" i="8" s="1"/>
  <c r="C400" i="8"/>
  <c r="D400" i="8" s="1"/>
  <c r="C321" i="8"/>
  <c r="D321" i="8" s="1"/>
  <c r="C179" i="8"/>
  <c r="D179" i="8" s="1"/>
  <c r="C330" i="8"/>
  <c r="D330" i="8" s="1"/>
  <c r="C204" i="8"/>
  <c r="D204" i="8" s="1"/>
  <c r="C458" i="8"/>
  <c r="D458" i="8" s="1"/>
  <c r="C75" i="8"/>
  <c r="D75" i="8" s="1"/>
  <c r="C435" i="8"/>
  <c r="D435" i="8" s="1"/>
  <c r="C304" i="8"/>
  <c r="D304" i="8" s="1"/>
  <c r="C242" i="8"/>
  <c r="D242" i="8" s="1"/>
  <c r="C343" i="8"/>
  <c r="D343" i="8" s="1"/>
  <c r="C220" i="8"/>
  <c r="D220" i="8" s="1"/>
  <c r="C214" i="8"/>
  <c r="D214" i="8" s="1"/>
  <c r="C495" i="8"/>
  <c r="D495" i="8" s="1"/>
  <c r="C480" i="8"/>
  <c r="D480" i="8" s="1"/>
  <c r="C74" i="8"/>
  <c r="D74" i="8" s="1"/>
  <c r="C117" i="8"/>
  <c r="D117" i="8" s="1"/>
  <c r="C263" i="8"/>
  <c r="D263" i="8" s="1"/>
  <c r="C115" i="8"/>
  <c r="D115" i="8" s="1"/>
  <c r="C92" i="8"/>
  <c r="D92" i="8" s="1"/>
  <c r="C376" i="8"/>
  <c r="D376" i="8" s="1"/>
  <c r="C265" i="8"/>
  <c r="D265" i="8" s="1"/>
  <c r="C140" i="8"/>
  <c r="D140" i="8" s="1"/>
  <c r="C356" i="8"/>
  <c r="D356" i="8" s="1"/>
  <c r="C338" i="8"/>
  <c r="D338" i="8" s="1"/>
  <c r="C183" i="8"/>
  <c r="D183" i="8" s="1"/>
  <c r="C347" i="8"/>
  <c r="D347" i="8" s="1"/>
  <c r="C426" i="8"/>
  <c r="D426" i="8" s="1"/>
  <c r="C73" i="8"/>
  <c r="D73" i="8" s="1"/>
  <c r="C410" i="8"/>
  <c r="D410" i="8" s="1"/>
  <c r="C198" i="8"/>
  <c r="D198" i="8" s="1"/>
  <c r="C184" i="8"/>
  <c r="D184" i="8" s="1"/>
  <c r="C45" i="8"/>
  <c r="D45" i="8" s="1"/>
  <c r="C240" i="8"/>
  <c r="D240" i="8" s="1"/>
  <c r="C153" i="8"/>
  <c r="D153" i="8" s="1"/>
  <c r="C354" i="8"/>
  <c r="D354" i="8" s="1"/>
  <c r="C29" i="8"/>
  <c r="D29" i="8" s="1"/>
  <c r="C297" i="8"/>
  <c r="D297" i="8" s="1"/>
  <c r="C386" i="8"/>
  <c r="D386" i="8" s="1"/>
  <c r="C103" i="8"/>
  <c r="D103" i="8" s="1"/>
  <c r="C34" i="8"/>
  <c r="D34" i="8" s="1"/>
  <c r="C213" i="8"/>
  <c r="D213" i="8" s="1"/>
  <c r="C151" i="8"/>
  <c r="D151" i="8" s="1"/>
  <c r="C274" i="8"/>
  <c r="D274" i="8" s="1"/>
  <c r="C54" i="8"/>
  <c r="D54" i="8" s="1"/>
  <c r="C382" i="8"/>
  <c r="D382" i="8" s="1"/>
  <c r="C95" i="8"/>
  <c r="D95" i="8" s="1"/>
  <c r="C37" i="8"/>
  <c r="D37" i="8" s="1"/>
  <c r="C373" i="8"/>
  <c r="D373" i="8" s="1"/>
  <c r="C384" i="8"/>
  <c r="D384" i="8" s="1"/>
  <c r="C216" i="8"/>
  <c r="D216" i="8" s="1"/>
  <c r="C408" i="8"/>
  <c r="D408" i="8" s="1"/>
  <c r="C98" i="8"/>
  <c r="D98" i="8" s="1"/>
  <c r="C289" i="8"/>
  <c r="D289" i="8" s="1"/>
  <c r="C425" i="8"/>
  <c r="D425" i="8" s="1"/>
  <c r="C370" i="8"/>
  <c r="D370" i="8" s="1"/>
  <c r="C129" i="8"/>
  <c r="D129" i="8" s="1"/>
  <c r="C369" i="8"/>
  <c r="D369" i="8" s="1"/>
  <c r="C71" i="8"/>
  <c r="D71" i="8" s="1"/>
  <c r="C222" i="8"/>
  <c r="D222" i="8" s="1"/>
  <c r="C189" i="8"/>
  <c r="D189" i="8" s="1"/>
  <c r="C131" i="8"/>
  <c r="D131" i="8" s="1"/>
  <c r="C385" i="8"/>
  <c r="D385" i="8" s="1"/>
  <c r="C83" i="8"/>
  <c r="D83" i="8" s="1"/>
  <c r="C358" i="8"/>
  <c r="D358" i="8" s="1"/>
  <c r="C49" i="8"/>
  <c r="D49" i="8" s="1"/>
  <c r="C254" i="8"/>
  <c r="D254" i="8" s="1"/>
  <c r="C417" i="8"/>
  <c r="D417" i="8" s="1"/>
  <c r="C114" i="8"/>
  <c r="D114" i="8" s="1"/>
  <c r="C388" i="8"/>
  <c r="D388" i="8" s="1"/>
  <c r="C345" i="8"/>
  <c r="D345" i="8" s="1"/>
  <c r="C87" i="8"/>
  <c r="D87" i="8" s="1"/>
  <c r="C20" i="8"/>
  <c r="D20" i="8" s="1"/>
  <c r="C251" i="8"/>
  <c r="D251" i="8" s="1"/>
  <c r="C97" i="8"/>
  <c r="D97" i="8" s="1"/>
  <c r="C427" i="8"/>
  <c r="D427" i="8" s="1"/>
  <c r="C357" i="8"/>
  <c r="D357" i="8" s="1"/>
  <c r="C124" i="8"/>
  <c r="D124" i="8" s="1"/>
  <c r="C65" i="8"/>
  <c r="D65" i="8" s="1"/>
  <c r="C296" i="8"/>
  <c r="D296" i="8" s="1"/>
  <c r="C419" i="8"/>
  <c r="D419" i="8" s="1"/>
  <c r="C135" i="8"/>
  <c r="D135" i="8" s="1"/>
  <c r="C126" i="8"/>
  <c r="D126" i="8" s="1"/>
  <c r="C247" i="8"/>
  <c r="D247" i="8" s="1"/>
  <c r="C166" i="8"/>
  <c r="D166" i="8" s="1"/>
  <c r="C105" i="8"/>
  <c r="D105" i="8" s="1"/>
  <c r="C332" i="8"/>
  <c r="D332" i="8" s="1"/>
  <c r="C269" i="8"/>
  <c r="D269" i="8" s="1"/>
  <c r="C337" i="8"/>
  <c r="D337" i="8" s="1"/>
  <c r="C182" i="8"/>
  <c r="D182" i="8" s="1"/>
  <c r="C81" i="8"/>
  <c r="D81" i="8" s="1"/>
  <c r="C325" i="8"/>
  <c r="D325" i="8" s="1"/>
  <c r="C308" i="8"/>
  <c r="D308" i="8" s="1"/>
  <c r="C490" i="8"/>
  <c r="D490" i="8" s="1"/>
  <c r="C409" i="8"/>
  <c r="D409" i="8" s="1"/>
  <c r="C66" i="8"/>
  <c r="D66" i="8" s="1"/>
  <c r="C51" i="8"/>
  <c r="D51" i="8" s="1"/>
  <c r="C154" i="8"/>
  <c r="D154" i="8" s="1"/>
  <c r="C349" i="8"/>
  <c r="D349" i="8" s="1"/>
  <c r="C360" i="8"/>
  <c r="D360" i="8" s="1"/>
  <c r="C139" i="8"/>
  <c r="D139" i="8" s="1"/>
  <c r="C175" i="8"/>
  <c r="D175" i="8" s="1"/>
  <c r="C215" i="8"/>
  <c r="D215" i="8" s="1"/>
  <c r="C344" i="8"/>
  <c r="D344" i="8" s="1"/>
  <c r="C316" i="8"/>
  <c r="D316" i="8" s="1"/>
  <c r="C301" i="8"/>
  <c r="D301" i="8" s="1"/>
  <c r="C346" i="8"/>
  <c r="D346" i="8" s="1"/>
  <c r="C442" i="8"/>
  <c r="D442" i="8" s="1"/>
  <c r="C428" i="8"/>
  <c r="D428" i="8" s="1"/>
  <c r="C31" i="8"/>
  <c r="D31" i="8" s="1"/>
  <c r="C447" i="8"/>
  <c r="D447" i="8" s="1"/>
  <c r="C366" i="8"/>
  <c r="D366" i="8" s="1"/>
  <c r="C423" i="8"/>
  <c r="D423" i="8" s="1"/>
  <c r="C22" i="8"/>
  <c r="D22" i="8" s="1"/>
  <c r="C261" i="8"/>
  <c r="D261" i="8" s="1"/>
  <c r="C396" i="8"/>
  <c r="D396" i="8" s="1"/>
  <c r="C468" i="8"/>
  <c r="D468" i="8" s="1"/>
  <c r="C53" i="8"/>
  <c r="D53" i="8" s="1"/>
  <c r="C82" i="8"/>
  <c r="D82" i="8" s="1"/>
  <c r="C322" i="8"/>
  <c r="D322" i="8" s="1"/>
  <c r="C492" i="8"/>
  <c r="D492" i="8" s="1"/>
  <c r="C451" i="8"/>
  <c r="D451" i="8" s="1"/>
  <c r="C371" i="8"/>
  <c r="D371" i="8" s="1"/>
  <c r="C412" i="8"/>
  <c r="D412" i="8" s="1"/>
  <c r="C444" i="8"/>
  <c r="D444" i="8" s="1"/>
  <c r="C70" i="8"/>
  <c r="D70" i="8" s="1"/>
  <c r="C483" i="8"/>
  <c r="D483" i="8" s="1"/>
  <c r="C145" i="8"/>
  <c r="D145" i="8" s="1"/>
  <c r="C188" i="8"/>
  <c r="D188" i="8" s="1"/>
  <c r="C158" i="8"/>
  <c r="D158" i="8" s="1"/>
  <c r="C190" i="8"/>
  <c r="D190" i="8" s="1"/>
  <c r="C255" i="8"/>
  <c r="D255" i="8" s="1"/>
  <c r="C405" i="8"/>
  <c r="D405" i="8" s="1"/>
  <c r="C336" i="8"/>
  <c r="D336" i="8" s="1"/>
  <c r="C122" i="8"/>
  <c r="D122" i="8" s="1"/>
  <c r="C232" i="8"/>
  <c r="D232" i="8" s="1"/>
  <c r="C25" i="8"/>
  <c r="D25" i="8" s="1"/>
  <c r="C362" i="8"/>
  <c r="D362" i="8" s="1"/>
  <c r="F15" i="8" l="1"/>
  <c r="D53" i="1" l="1"/>
  <c r="D54" i="1" s="1"/>
  <c r="C51" i="1"/>
  <c r="C52" i="1" s="1"/>
  <c r="E53" i="1"/>
  <c r="E54" i="1" s="1"/>
  <c r="D55" i="1" l="1"/>
  <c r="C56" i="1"/>
  <c r="C46" i="1" s="1"/>
  <c r="C57" i="1"/>
  <c r="E56" i="1"/>
  <c r="E57" i="1"/>
  <c r="D57" i="1" l="1"/>
  <c r="D56" i="1"/>
  <c r="D46" i="1" s="1"/>
</calcChain>
</file>

<file path=xl/sharedStrings.xml><?xml version="1.0" encoding="utf-8"?>
<sst xmlns="http://schemas.openxmlformats.org/spreadsheetml/2006/main" count="1120" uniqueCount="775">
  <si>
    <t>CHAUVE</t>
  </si>
  <si>
    <t>PORNIC</t>
  </si>
  <si>
    <t>PREFAILLES</t>
  </si>
  <si>
    <t>ROUANS</t>
  </si>
  <si>
    <t>VUE</t>
  </si>
  <si>
    <t>Surface voirie (m²)</t>
  </si>
  <si>
    <t>Surface toiture (m²)</t>
  </si>
  <si>
    <t>Type de test de perméabilité</t>
  </si>
  <si>
    <t>MATSUO</t>
  </si>
  <si>
    <t>PORCHET</t>
  </si>
  <si>
    <t>Valeur du test de perméabilité (m/s)</t>
  </si>
  <si>
    <t>Cote du terrain (mNGF)</t>
  </si>
  <si>
    <t>Cote de la nappe phréatique (mNGF)</t>
  </si>
  <si>
    <t>infiltration imposée</t>
  </si>
  <si>
    <t>Ouvrage projeté</t>
  </si>
  <si>
    <t>Surface infiltration projetée (m²)</t>
  </si>
  <si>
    <r>
      <t>Débit de fuite Qf (m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/s)</t>
    </r>
  </si>
  <si>
    <t>Δhmax=</t>
  </si>
  <si>
    <t>Δh</t>
  </si>
  <si>
    <t>qs.t</t>
  </si>
  <si>
    <t>h (t) T=1mois</t>
  </si>
  <si>
    <t>t</t>
  </si>
  <si>
    <t>Qs = 60 000 x Qf (m3/s) / Sa (m²)</t>
  </si>
  <si>
    <t>60min à 6h</t>
  </si>
  <si>
    <t>6min à 54min</t>
  </si>
  <si>
    <t>b</t>
  </si>
  <si>
    <t>a</t>
  </si>
  <si>
    <t>T=1semaine</t>
  </si>
  <si>
    <t>COEFFICIENT DE MONTANA
Nantes Bouguenais 
1982-2013</t>
  </si>
  <si>
    <t>60min à 354min</t>
  </si>
  <si>
    <t>360min à 24h</t>
  </si>
  <si>
    <t>T=30ans</t>
  </si>
  <si>
    <t>6min à 54 min</t>
  </si>
  <si>
    <t>360min  à 48h</t>
  </si>
  <si>
    <t>h (t) T=30ans</t>
  </si>
  <si>
    <t>T=1an</t>
  </si>
  <si>
    <t>Surfaces actives (m²)</t>
  </si>
  <si>
    <t>Débit de vidange Qs (mm/min)</t>
  </si>
  <si>
    <r>
      <t>Volume infiltration (m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)</t>
    </r>
  </si>
  <si>
    <r>
      <t>Volume rétention (m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)</t>
    </r>
  </si>
  <si>
    <r>
      <t>Hauteur à stocker infiltration (</t>
    </r>
    <r>
      <rPr>
        <sz val="11"/>
        <color theme="1"/>
        <rFont val="Arial"/>
        <family val="2"/>
      </rPr>
      <t>Δ</t>
    </r>
    <r>
      <rPr>
        <sz val="11"/>
        <color theme="1"/>
        <rFont val="Calibri"/>
        <family val="2"/>
      </rPr>
      <t>hmax)</t>
    </r>
  </si>
  <si>
    <r>
      <t>Hauteur à stocker régulation (</t>
    </r>
    <r>
      <rPr>
        <sz val="11"/>
        <color theme="1"/>
        <rFont val="Arial"/>
        <family val="2"/>
      </rPr>
      <t>Δ</t>
    </r>
    <r>
      <rPr>
        <sz val="11"/>
        <color theme="1"/>
        <rFont val="Calibri"/>
        <family val="2"/>
      </rPr>
      <t>hmax)</t>
    </r>
  </si>
  <si>
    <r>
      <t>Volume total infiltration et rétention (m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)</t>
    </r>
  </si>
  <si>
    <t>Durée de la vidange (h)</t>
  </si>
  <si>
    <t>Durée de la vidange (j/h/min/s)</t>
  </si>
  <si>
    <r>
      <t>Observations S</t>
    </r>
    <r>
      <rPr>
        <vertAlign val="subscript"/>
        <sz val="11"/>
        <color theme="1"/>
        <rFont val="Calibri"/>
        <family val="2"/>
        <scheme val="minor"/>
      </rPr>
      <t>inf</t>
    </r>
    <r>
      <rPr>
        <sz val="11"/>
        <color theme="1"/>
        <rFont val="Calibri"/>
        <family val="2"/>
        <scheme val="minor"/>
      </rPr>
      <t xml:space="preserve"> (m²)</t>
    </r>
  </si>
  <si>
    <t>oui</t>
  </si>
  <si>
    <t>non</t>
  </si>
  <si>
    <t>porosité du matériau de remplissage</t>
  </si>
  <si>
    <t>p : profondeur projetée de la tranchée (m)</t>
  </si>
  <si>
    <t>structure alvéolaire</t>
  </si>
  <si>
    <t>largeur de tranchée nécessaire (m)</t>
  </si>
  <si>
    <t>largeur de tranchée importante, veuillez augmenter la longueur ou la profondeur, ou dimensionner une autre technique</t>
  </si>
  <si>
    <t>la surface d'infiltration des ouvrages dimensionnés est inférieure à la surface envisagée dans la note de calcul, merci de bien vouloir ajuster les valeurs</t>
  </si>
  <si>
    <t>ouvrage projeté trop profond, dans la nappe phréatique</t>
  </si>
  <si>
    <t>PUISARD</t>
  </si>
  <si>
    <t>attention la cote fil d'eau ne peut pas être supérieure à la cote du terrain naturel, merci de bien vouloir ajuster les valeurs</t>
  </si>
  <si>
    <t>L : longueur projetée de la tranchée (m)</t>
  </si>
  <si>
    <r>
      <t>TRANCH</t>
    </r>
    <r>
      <rPr>
        <sz val="11"/>
        <color theme="1"/>
        <rFont val="Calibri"/>
        <family val="2"/>
      </rPr>
      <t>É</t>
    </r>
    <r>
      <rPr>
        <sz val="11"/>
        <color theme="1"/>
        <rFont val="Calibri"/>
        <family val="2"/>
        <scheme val="minor"/>
      </rPr>
      <t>E</t>
    </r>
  </si>
  <si>
    <t>la profondeur de la tranchée projetée excède 1m30, la réglementation impose la mise en œuvre de blindage</t>
  </si>
  <si>
    <t>Nombre de cloisons mini à mettre en œuvre</t>
  </si>
  <si>
    <t>Nombre de cloisons optimisé à mettre en œuvre</t>
  </si>
  <si>
    <t>Longueur bassin élémentaire proposée (m)</t>
  </si>
  <si>
    <t>pente du terrain / implantation tranchée (m/m)</t>
  </si>
  <si>
    <t>Longueur bassin élémentaire avec la pente (m)</t>
  </si>
  <si>
    <t>pas de cloison</t>
  </si>
  <si>
    <t>Longueur tranchée nécessaire sans pente (m)</t>
  </si>
  <si>
    <t>la surface d'infiltration de la tranchée est plus importante que la surface d'infiltration projetée dans la note de calcul, veuillez modifier la valeur dans la note de calcul</t>
  </si>
  <si>
    <t>la surface d'infiltration projetée dans la note de calcul est supérieure à la surface d'infiltration de la tranchée, veuillez modifier la valeur dans la note de calcul ou les dimensions de l'ouvrage</t>
  </si>
  <si>
    <t>Références cadastrales</t>
  </si>
  <si>
    <t>il vous est proposé de diminuer la valeur calculée dans la cellule F24 afin de réduire l'emprise de l'ouvrage</t>
  </si>
  <si>
    <t>l'ouvrage proposé est surdimensionné, vous pouvez ajuster les valeurs</t>
  </si>
  <si>
    <t>la largeur en fond de bassin ne peut excéder la longueur en haut de talus, veuillez corriger les valeurs</t>
  </si>
  <si>
    <t>la cote de la surverse ne peut être supérieure à la cote du terrain naturel, veuillez corriger les valeurs</t>
  </si>
  <si>
    <t>la hauteur conseillée pour un jardin de pluie doit être inférieure à 35 cm pour favoriser son intégration paysagère</t>
  </si>
  <si>
    <t>matériaux de remplissage de la tranchée</t>
  </si>
  <si>
    <t>la surface d'infiltration projetée dans la note de calcul est supérieure à la surface d'infiltration du système couplé, veuillez modifier la valeur dans la note de calcul</t>
  </si>
  <si>
    <t>oui, avec une tranchée drainante</t>
  </si>
  <si>
    <t>oui, avec une noue</t>
  </si>
  <si>
    <t>oui, avec un puisard</t>
  </si>
  <si>
    <r>
      <t>volume de la tranchée (m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)</t>
    </r>
  </si>
  <si>
    <t>L : longueur projetée de la noue (m)</t>
  </si>
  <si>
    <t>profondeur nécessaire de la noue (m)</t>
  </si>
  <si>
    <t>Nb : nombre de puisards projeté</t>
  </si>
  <si>
    <t>D : diamètre du puisard projeté (m)</t>
  </si>
  <si>
    <t>profondeur nécessaire du puisard (m)</t>
  </si>
  <si>
    <t>la hauteur conseillée pour une noue doit être inférieure à 35 cm pour favoriser son intégration paysagère</t>
  </si>
  <si>
    <t>la hauteur proposée est incompatible avec cette technique alternative, veuillez modifier les dimensions de la noue</t>
  </si>
  <si>
    <t>ouvrage projeté trop profond, dans la nappe phréatique, veuillez modifier les dimensions ou choisir une autre technique</t>
  </si>
  <si>
    <t>ouvrage trop profond, la réglementation impose un minimum de 50cm entre la nappe et le fond du puisard, veuillez modifier les dimensions ou choisir une autre technique</t>
  </si>
  <si>
    <t>nombre de puisards à mettre en oeuvre important, il est préférable de coupler avec une autre technique</t>
  </si>
  <si>
    <t>surface d'infiltration du puisard et de la tranchée (m2)</t>
  </si>
  <si>
    <t>surface d'infiltration du puisard et de la noue (m2)</t>
  </si>
  <si>
    <t>volume résiduel à stocker dans la noue (m3)</t>
  </si>
  <si>
    <t>volume résiduel à stocker dans la tranchée (m3)</t>
  </si>
  <si>
    <t>vos puisard sont désormais couplés à une tranchée drainante</t>
  </si>
  <si>
    <t>vos puisard sont désormais couplés à une noue</t>
  </si>
  <si>
    <t>Longueur noue/fossé nécessaire sans pente (m)</t>
  </si>
  <si>
    <t>pente du terrain / implantation noue ou fossé (m/m)</t>
  </si>
  <si>
    <t>Longueur totale du dispositif (m)</t>
  </si>
  <si>
    <t>NOUES FOSSES</t>
  </si>
  <si>
    <t>la surface d'infiltration projetée dans la note de calcul est supérieure à la surface d'infiltration de la noue ou du fossé, veuillez modifier la valeur dans la note de calcul ou les dimensions de l'ouvrage</t>
  </si>
  <si>
    <t>la surface d'infiltration projetée dans la note de calcul est inférieure à la surface d'infiltration de la noue ou du fossé, veuillez modifier la valeur dans la note de calcul ou les dimensions de l'ouvrage</t>
  </si>
  <si>
    <t>oui, avec un jardin de pluie</t>
  </si>
  <si>
    <t>l : largeur projetée de la tranchée (m)</t>
  </si>
  <si>
    <t>L : longueur de tranchée nécessaire (m)</t>
  </si>
  <si>
    <t>surface d'infiltration de la noue et de la tranchée (m2)</t>
  </si>
  <si>
    <t>surface d'infiltration de la noue et du puisard (m2)</t>
  </si>
  <si>
    <t>surface d'infiltration de la noue et du jardin de pluie (m2)</t>
  </si>
  <si>
    <r>
      <t>Surface infiltration du jardin de pluie et de la tranchée (m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)</t>
    </r>
  </si>
  <si>
    <r>
      <t>Surface infiltration du jardin de pluie et de la noue (m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)</t>
    </r>
  </si>
  <si>
    <r>
      <t>Surface infiltration du jardin de pluie et du puisard (m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)</t>
    </r>
  </si>
  <si>
    <t>le volume de l'ouvrage proposé est inférieur au volume nécessaire pour votre projet, veuillez modifier les dimensions de l'ouvrage, ou coupler le jardin de pluie avec une autre technique</t>
  </si>
  <si>
    <t>la surface d'infiltration projetée dans la note de calcul est supérieure à la surface d'infiltration du jardin de pluie, veuillez modifier la valeur dans la note de calcul ou les dimensions de l'ouvrage</t>
  </si>
  <si>
    <t>votre noue est désormais couplée à une tranchée, les volumes respectifs figurent dans les cellules F33, F34 et F44</t>
  </si>
  <si>
    <t>c : largeur au fond du jardin de pluie (m)</t>
  </si>
  <si>
    <t>C : largeur projetée totale du jardin de pluie (m)</t>
  </si>
  <si>
    <t>b : longueur projetée au fond du jardin de pluie (m)</t>
  </si>
  <si>
    <t>H : hauteur utile nécessaire du jardin de pluie (m)</t>
  </si>
  <si>
    <t>B : longueur projetée totale du jardin de pluie (m)</t>
  </si>
  <si>
    <t>JARDIN DE PLUIE</t>
  </si>
  <si>
    <t>la surface d'infiltration projetée dans la note de calcul est supérieure à la surface d'infiltration du bassin, veuillez modifier la valeur dans la note de calcul ou la valeur de la cellule F17</t>
  </si>
  <si>
    <t>la hauteur conseillée pour un bassin doit être inférieure à 1 m pour favoriser son intégration paysagère</t>
  </si>
  <si>
    <t>l'emprise projetée du bassin est inférieure à la surface en espace vert de votre projet, veuillez modifier la valeur dans la note de calcul ou choisir une autre technique</t>
  </si>
  <si>
    <t>ouvrage trop profond, la réglementation impose un minimum de 50cm entre la nappe et le fond du bassin à ciel ouvert</t>
  </si>
  <si>
    <t>BASSIN A CIEL OUVERT</t>
  </si>
  <si>
    <t>NOTE CALCUL</t>
  </si>
  <si>
    <t>les superficies renseignées sont supérieures à la surface totale du projet, merci de bien vouloir les vérifier</t>
  </si>
  <si>
    <t>la valeur indiquée semble incohérente, merci de bien vouloir vérifier les unités</t>
  </si>
  <si>
    <t>la somme des superficies renseignées est inférieure à la surface totale du projet, merci de bien vouloir les vérifier</t>
  </si>
  <si>
    <t>votre projet est soumis à déclaration au titre de la loi sur l'eau - article R.214-1 du code de l'environnement - rubrique 2.1.5.0, veuillez vous rapprocher des services de la DDTM44</t>
  </si>
  <si>
    <t>votre projet est soumis à autorisation au titre de la loi sur l'eau - article R.214-1 du code de l'environnement - rubrique 2.1.5.0, veuillez vous rapprocher des services de la DDTM44</t>
  </si>
  <si>
    <t>hors zone humide, la cote de la nappe phréatique ne peut être supérieure à la cote du terrain naturel, merci de bien vouloir les vérifier</t>
  </si>
  <si>
    <r>
      <t>Débit de fuite infiltration Q</t>
    </r>
    <r>
      <rPr>
        <vertAlign val="subscript"/>
        <sz val="11"/>
        <color theme="1"/>
        <rFont val="Calibri"/>
        <family val="2"/>
        <scheme val="minor"/>
      </rPr>
      <t>inf</t>
    </r>
    <r>
      <rPr>
        <sz val="11"/>
        <color theme="1"/>
        <rFont val="Calibri"/>
        <family val="2"/>
        <scheme val="minor"/>
      </rPr>
      <t xml:space="preserve"> (l/s)</t>
    </r>
  </si>
  <si>
    <r>
      <t>Débit de fuite régulation Q</t>
    </r>
    <r>
      <rPr>
        <vertAlign val="subscript"/>
        <sz val="11"/>
        <color theme="1"/>
        <rFont val="Calibri"/>
        <family val="2"/>
        <scheme val="minor"/>
      </rPr>
      <t>reg</t>
    </r>
    <r>
      <rPr>
        <sz val="11"/>
        <color theme="1"/>
        <rFont val="Calibri"/>
        <family val="2"/>
        <scheme val="minor"/>
      </rPr>
      <t xml:space="preserve"> (l/s)</t>
    </r>
  </si>
  <si>
    <t>la cote du fond du bassin ne peut être supérieure à la cote du terrain naturel, veuillez corriger les valeurs</t>
  </si>
  <si>
    <t>la cote du fond du bassin ne peut être supérieure à la cote de la surverse, veuillez corriger les valeurs</t>
  </si>
  <si>
    <t>souhaitez vous appliquer une étanchéité au dispositif ?</t>
  </si>
  <si>
    <t>ouvrage trop profond, la réglementation impose un minimum de 50cm entre la nappe et le fond du dispositif de gestion des eaux pluviales</t>
  </si>
  <si>
    <t>vos puisard sont désormais couplés à un jardin de pluie</t>
  </si>
  <si>
    <t>BASSIN A CIEL OUVERT bis</t>
  </si>
  <si>
    <t>hauteur projetée de la noue (m)</t>
  </si>
  <si>
    <t>Cs volume capacitaire unitaire avec la pente (m3)</t>
  </si>
  <si>
    <t>surface d'infiltration de la tranchée (m2)</t>
  </si>
  <si>
    <t>surface d'infiltration noue ou fossé (m2)</t>
  </si>
  <si>
    <t>la surface d'infiltration projetée dans la note de calcul est supérieure à la surface d'infiltration des dispositifs couplés, veuillez modifier la valeur dans la note de calcul ou les dimensions de l'ouvrage</t>
  </si>
  <si>
    <t>pour le bon déroulement des calculs il est nécessaire que B&gt;C ; B&gt;b ; C&gt;c ; b&gt;c ; veuillez corriger les valeurs</t>
  </si>
  <si>
    <t>pour le bon déroulement des calculs il est nécessaire que l1 soit supérieur ou égal à l2 ; veuillez corriger les valeurs</t>
  </si>
  <si>
    <t>Cs_opt volume capacitaire optimisé (m3)</t>
  </si>
  <si>
    <t>Lopt : Longueur optimisée de la tranchée (m)</t>
  </si>
  <si>
    <t>Lopt : Longueur optimisée de la noue (m)</t>
  </si>
  <si>
    <t>le cloisonnement de la noue / du fossé est désormais optimisé</t>
  </si>
  <si>
    <t>le cloisonnement de la tranchée est désormais optimisé</t>
  </si>
  <si>
    <t>le cloisonnement de la noue / du fossé et de la tranchée couplée est désormais optimisé</t>
  </si>
  <si>
    <t>technique inadaptée au mode de gestion</t>
  </si>
  <si>
    <t>technique peu appropriée au mode de gestion</t>
  </si>
  <si>
    <t>votre jardin de pluie est désormais couplé à une tranchée drainante, les volumes respectifs figurent dans les cellules F26 et F33.</t>
  </si>
  <si>
    <t>souhaitez-vous optimiser le cloisonnement de la tranchée couplée ?</t>
  </si>
  <si>
    <t>souhaitez-vous optimiser le cloisonnement de la noue / du fossé couplé ?</t>
  </si>
  <si>
    <t>votre jardin de pluie est désormais couplé à une noue, les volumes respectifs figurent dans les cellules F34 et F35.</t>
  </si>
  <si>
    <t>pour le bon déroulement des calculs il est nécessaire que L soit supérieur ou égal à l ; veuillez corriger les valeurs</t>
  </si>
  <si>
    <t>il vous est proposé d'optimiser l'emprise de la tranchée couplée, veuillez proposer une valeur inférieure à la cellule F43</t>
  </si>
  <si>
    <t>il vous est proposé d'optimiser l'emprise de la noue / du fossé, veuillez proposer une valeur inférieure à la cellule F23</t>
  </si>
  <si>
    <t>L : largeur de la noue au droit du terrain naturel (m)</t>
  </si>
  <si>
    <t>l : largeur de la noue en fond d'ouvrage (m)</t>
  </si>
  <si>
    <t>surface d'infiltration totale des dispositifs (m2)</t>
  </si>
  <si>
    <t>la hauteur proposée est incompatible avec cette technique alternative, veuillez modifier les dimensions du jardin de pluie</t>
  </si>
  <si>
    <t>il vous est proposé d'optimiser l'emprise de la tranchée, veuillez proposer une valeur inférieure à la cellule F37</t>
  </si>
  <si>
    <t>votre tranchée drainante est désormais couplée à une noue, les volumes respectifs figurent dans les cellules M36 et M37.</t>
  </si>
  <si>
    <t>votre tranchée drainante est désormais couplée à un puisard, les volumes respectifs figurent dans les cellules M36 et M37.</t>
  </si>
  <si>
    <t>votre tranchée drainante est désormais couplée à un jardin de pluie, les volumes respectifs figurent dans les cellules M36 et M37.</t>
  </si>
  <si>
    <t>le cloisonnement de la chaussée à structure réservoir est désormais optimisé</t>
  </si>
  <si>
    <t>il vous est proposé d'optimiser l'emprise de la chaussée à structure réservoir, veuillez proposer une valeur inférieure à la cellule F25</t>
  </si>
  <si>
    <t>il vous est proposé de coupler la tranchée avec une autre technique, veuillez proposer une valeur inférieure à la cellule F37</t>
  </si>
  <si>
    <t>il vous est proposé de coupler la chaussée à structure réservoir avec une autre technique, veuillez proposer une valeur inférieure à la cellule F38</t>
  </si>
  <si>
    <t>il vous est proposé de coupler la tranchée avec une autre technique, veuillez proposer une valeur inférieure à la cellule F27</t>
  </si>
  <si>
    <t>il vous est proposé de coupler la chaussée à structure réservoir avec une autre technique, veuillez proposer une valeur inférieure à la cellule F28</t>
  </si>
  <si>
    <t>le cloisonnement de la chaussée à structure réservoir et de la tranchée couplée est désormais optimisé</t>
  </si>
  <si>
    <t>le cloisonnement de la chaussée à structure réservoir et de la noue / du fossé couplé est désormais optimisé</t>
  </si>
  <si>
    <t>il vous est proposé d'optimiser l'emprise de la tranchée, veuillez proposer une valeur inférieure à la cellule F25</t>
  </si>
  <si>
    <t>il vous est proposé d'optimiser l'emprise de la tranchée couplée, veuillez proposer une valeur inférieure à la cellule F23</t>
  </si>
  <si>
    <t>le cloisonnement de la tranchée couplée est désormais optimisé</t>
  </si>
  <si>
    <t>le cloisonnement de la noue / du fossé couplé est désormais optimisé</t>
  </si>
  <si>
    <t>Nombre de puisards à conserver</t>
  </si>
  <si>
    <t>couplage 2</t>
  </si>
  <si>
    <t>Nombre de cloisons à conserver de la noue</t>
  </si>
  <si>
    <t>Nombre de cloisons à conserver de la tranchée</t>
  </si>
  <si>
    <t>couplage 1</t>
  </si>
  <si>
    <t>couplage 3</t>
  </si>
  <si>
    <t>couplage 4</t>
  </si>
  <si>
    <t>couplage 5</t>
  </si>
  <si>
    <t>couplage 6</t>
  </si>
  <si>
    <t>couplage 7</t>
  </si>
  <si>
    <t>couplage 8</t>
  </si>
  <si>
    <t>couplage 9</t>
  </si>
  <si>
    <t>couplage 10</t>
  </si>
  <si>
    <t>couplage 1 - volume de tranchée à conserver (m3)</t>
  </si>
  <si>
    <t>couplage 1 - volume de noue à conserver (m3)</t>
  </si>
  <si>
    <t>couplage 1 - volume de puisard à conserver (m3)</t>
  </si>
  <si>
    <t>couplage 2 - volume de tranchée à conserver (m3)</t>
  </si>
  <si>
    <t>couplage 2 - volume de noue à conserver (m3)</t>
  </si>
  <si>
    <t>couplage 2 - volume de puisard à conserver (m3)</t>
  </si>
  <si>
    <t>veuillez choisir le couplage avec une autre technique que le puisard, pour lequel le dimensionnement est déjà prévu pour le couplage 1</t>
  </si>
  <si>
    <t>Hauteur de jardin de pluie à conserver (m)</t>
  </si>
  <si>
    <t>surface d'infiltration du bassin à conserver (m2)</t>
  </si>
  <si>
    <t>il vous est proposé d'optimiser l'emprise de la tranchée couplée, veuillez proposer une valeur inférieure à la cellule G59</t>
  </si>
  <si>
    <t>il vous est proposé d'optimiser l'emprise de la noue / du fossé, veuillez proposer une valeur inférieure à la cellule G59</t>
  </si>
  <si>
    <t>votre bassin est désormais couplé à plusieurs dispositifs de gestion des eaux pluviales, les volumes respectifs figurent dans les cellules G70, G71, G73 et G74</t>
  </si>
  <si>
    <t>il vous est proposé d'optimiser l'emprise de la tranchée couplée, veuillez proposer une valeur inférieure à la cellule G82</t>
  </si>
  <si>
    <t>il vous est proposé d'optimiser l'emprise de la noue / du fossé, veuillez proposer une valeur inférieure à la cellule G82</t>
  </si>
  <si>
    <t>il vous est proposé de coupler le dispositif couplé avec une autre technique, veuillez proposer une valeur inférieure à N39</t>
  </si>
  <si>
    <t>il vous est proposé de coupler le dispositif couplé avec une autre technique, veuillez proposer une valeur inférieure à G39</t>
  </si>
  <si>
    <t>il vous est proposé de coupler le dispositif couplé avec une autre technique, veuillez proposer une valeur inférieure à G34</t>
  </si>
  <si>
    <t>il vous est proposé de coupler le dispositif couplé avec une autre technique, veuillez proposer une valeur inférieure à G61</t>
  </si>
  <si>
    <t>il vous est proposé de coupler le dispositif couplé avec une autre technique, veuillez proposer une valeur inférieure à G56</t>
  </si>
  <si>
    <t>votre bassin est désormais couplé à une noue, les volumes respectifs figurent dans les cellules G27 et G29</t>
  </si>
  <si>
    <t>votre bassin est désormais couplé à un / des puisard(s), les volumes respectifs figurent dans les cellules G27 et G29</t>
  </si>
  <si>
    <t>votre bassin est désormais couplé à une tranchée drainante, les volumes respectifs figurent dans les cellules G27 et G29</t>
  </si>
  <si>
    <t>surface d'infiltration du jardin de pluie à conserver (m2)</t>
  </si>
  <si>
    <t>couplage bassin</t>
  </si>
  <si>
    <t>couplage noue</t>
  </si>
  <si>
    <t>ET(M31=liste!E63;OU(U31="";U31="non");M55&gt;=M45);liste!T150;ET(M31=liste!E63;U31="oui";M55&gt;=U35);liste!T151;</t>
  </si>
  <si>
    <t>couplage 2 - volume de jardin de pluie à conserver (m3)</t>
  </si>
  <si>
    <t>couplage 1 - volume de jardin de pluie à conserver (m3)</t>
  </si>
  <si>
    <t>il vous est proposé de coupler le dispositif couplé avec une autre technique, veuillez proposer une valeur inférieure à G68</t>
  </si>
  <si>
    <t>votre jardin de pluie est désormais couplé à un ou plusieurs puisards, les volumes respectifs figurent dans les cellules G34 et G36</t>
  </si>
  <si>
    <t>il vous est proposé de coupler le dispositif couplé avec une autre technique, veuillez proposer une valeur inférieure à G24</t>
  </si>
  <si>
    <t>Sinf tranchée couplée (m2)</t>
  </si>
  <si>
    <t>Sinf noue couplée (m2)</t>
  </si>
  <si>
    <t>Sinf tranchée couplée optimisée (m2)</t>
  </si>
  <si>
    <t>Sinf noue couplée optimisée (m2)</t>
  </si>
  <si>
    <t>Sinf puisard couplé (m2)</t>
  </si>
  <si>
    <t>Sinf couplage 1 tranchée couplée (m2)</t>
  </si>
  <si>
    <t>Sinf couplage 1 noue couplée (m2)</t>
  </si>
  <si>
    <t>Sinf couplage 1 tranchée couplée optimisée (m2)</t>
  </si>
  <si>
    <t>Sinf couplage 1 noue couplée optimisée (m2)</t>
  </si>
  <si>
    <t>Sinf couplage 1 puisard couplé (m2)</t>
  </si>
  <si>
    <t>Sinf couplage 2 tranchée couplée (m2)</t>
  </si>
  <si>
    <t>Sinf couplage 2 noue couplée (m2)</t>
  </si>
  <si>
    <t>Sinf couplage 2 tranchée couplée optimisée (m2)</t>
  </si>
  <si>
    <t>Sinf couplage 2 noue couplée optimisée (m2)</t>
  </si>
  <si>
    <t>Sinf couplage 2 puisard couplé (m2)</t>
  </si>
  <si>
    <t>Sinf couplage 3 tranchée couplée (m2)</t>
  </si>
  <si>
    <t>Sinf couplage 3 noue couplée (m2)</t>
  </si>
  <si>
    <t>Sinf couplage 3 tranchée couplée optimisée (m2)</t>
  </si>
  <si>
    <t>Sinf couplage 3 noue couplée optimisée (m2)</t>
  </si>
  <si>
    <t>Sinf couplage 3 puisard couplé (m2)</t>
  </si>
  <si>
    <t>il vous est proposé d'optimiser l'emprise de la tranchée couplée, veuillez proposer une valeur inférieure à la cellule G60</t>
  </si>
  <si>
    <t>il vous est proposé d'optimiser l'emprise de la noue / du fossé, veuillez proposer une valeur inférieure à la cellule G60</t>
  </si>
  <si>
    <t>votre bassin est désormais couplé à une noue et une tranchée drainante, les volumes respectifs figurent dans les cellules G49, G51 et G52</t>
  </si>
  <si>
    <t>votre bassin est désormais couplé à une noue et un puisard, les volumes respectifs figurent dans les cellules G49, G51 et G52</t>
  </si>
  <si>
    <t>votre bassin est désormais couplé à une tranchée drainante et une noue, les volumes respectifs figurent dans les cellules G49, G51 et G52</t>
  </si>
  <si>
    <t>votre bassin est désormais couplé à une tranchée drainante et un puisard, les volumes respectifs figurent dans les cellules G49, G51 et G52</t>
  </si>
  <si>
    <t>votre bassin est désormais couplé à un puisard et une tranchée drainante, les volumes respectifs figurent dans les cellules G49, G51 et G52</t>
  </si>
  <si>
    <t>votre bassin est désormais couplé à un puisard et une noue, les volumes respectifs figurent dans les cellules G49, G51 et G52</t>
  </si>
  <si>
    <t>votre bassin est désormais couplé à 2 tranchées drainantes, les volumes respectifs figurent dans les cellules G49, G51 et G52</t>
  </si>
  <si>
    <t>votre bassin est désormais couplé à 2 noues, les volumes respectifs figurent dans les cellules G49, G51 et G52</t>
  </si>
  <si>
    <t>votre bassin est désormais couplé à 2 puisards, les volumes respectifs figurent dans les cellules G49, G51 et G52</t>
  </si>
  <si>
    <t>il vous est proposé d'optimiser l'emprise de la tranchée couplée, veuillez proposer une valeur inférieure à la cellule G37</t>
  </si>
  <si>
    <t>il vous est proposé d'optimiser l'emprise de la noue / du fossé couplé, veuillez proposer une valeur inférieure à la cellule G37</t>
  </si>
  <si>
    <t>il vous est proposé de coupler le dispositif couplé avec une autre technique, veuillez proposer une valeur inférieure à N62</t>
  </si>
  <si>
    <t>il vous est proposé d'optimiser l'emprise de la noue / du fossé, veuillez proposer une valeur inférieure à la cellule G86</t>
  </si>
  <si>
    <t>Sinf résiduelle de la noue / du fossé (m2)</t>
  </si>
  <si>
    <t>Sinf résiduelle de la noue / du fossé optimisée (m2)</t>
  </si>
  <si>
    <t>il vous est proposé de coupler le dispositif couplé avec une autre technique, veuillez proposer une valeur inférieure à O43</t>
  </si>
  <si>
    <t>Sinf jardin de pluie (m2)</t>
  </si>
  <si>
    <t>Sinf couplage 1 jardin de pluie (m2)</t>
  </si>
  <si>
    <t>Sinf couplage 2 jardin de pluie (m2)</t>
  </si>
  <si>
    <t>Sinf couplage 3 jardin de pluie (m2)</t>
  </si>
  <si>
    <t>votre jardin de pluie est désormais couplé à une noue et une tranchée drainante, les volumes respectifs figurent dans les cellules G57, G59 et G60</t>
  </si>
  <si>
    <t>votre jardin de pluie est désormais couplé à une noue et un puisard, les volumes respectifs figurent dans les cellules G57, G59 et G60</t>
  </si>
  <si>
    <t>votre jardin de pluie est désormais couplé à une tranchée drainante et une noue, les volumes respectifs figurent dans les cellules G57, G59 et G60</t>
  </si>
  <si>
    <t>votre jardin de pluie est désormais couplé à une tranchée drainante et un puisard, les volumes respectifs figurent dans les cellules G57, G59 et G60</t>
  </si>
  <si>
    <t>votre jardin de pluie est désormais couplé à un puisard et une tranchée drainante, les volumes respectifs figurent dans les cellules G57, G59 et G60</t>
  </si>
  <si>
    <t>votre jardin de pluie est désormais couplé à un puisard et une noue, les volumes respectifs figurent dans les cellules G57, G59 et G60</t>
  </si>
  <si>
    <t>votre jardin de pluie est désormais couplé à 2 tranchées drainantes, les volumes respectifs figurent dans les cellules G57, G59 et G60</t>
  </si>
  <si>
    <t>votre jardin de pluie est désormais couplé à 2 noues, les volumes respectifs figurent dans les cellules G57, G59 et G60</t>
  </si>
  <si>
    <t>votre jardin de pluie est désormais couplé à 2 puisards, les volumes respectifs figurent dans les cellules G57, G59 et G60</t>
  </si>
  <si>
    <t>votre jardin de pluie est désormais couplé à plusieurs dispositifs de gestion des eaux pluviales, les volumes respectifs figurent dans les cellules G82, G83, G85 et G86</t>
  </si>
  <si>
    <t>il vous est proposé de coupler le dispositif couplé avec une autre technique, veuillez proposer une valeur inférieure à G94</t>
  </si>
  <si>
    <t>il vous est proposé de coupler le dispositif couplé avec une autre technique, veuillez proposer une valeur inférieure à G65</t>
  </si>
  <si>
    <t>il vous est proposé de coupler le dispositif couplé avec une autre technique, veuillez proposer une valeur inférieure à G41</t>
  </si>
  <si>
    <t>il vous est proposé d'optimiser l'emprise de la tranchée couplée, veuillez proposer une valeur inférieure à la cellule G68</t>
  </si>
  <si>
    <t>il vous est proposé d'optimiser l'emprise de la noue / du fossé, veuillez proposer une valeur inférieure à la cellule G68</t>
  </si>
  <si>
    <t>Sinf résiduelle de la CSR (m2)</t>
  </si>
  <si>
    <t>Sinf résiduelle de la CSR optimisée (m2)</t>
  </si>
  <si>
    <t>Sinf résiduelle de la tranchée drainante (m2)</t>
  </si>
  <si>
    <t>Sinf résiduelle de la tranchée drainante optimisée (m2)</t>
  </si>
  <si>
    <t>il vous est proposé d'optimiser l'emprise de la noue / du fossé, veuillez proposer une valeur inférieure à la cellule F43</t>
  </si>
  <si>
    <t>il vous est proposé d'optimiser l'emprise de la noue / du fossé, veuillez proposer une valeur inférieure à la cellule O43</t>
  </si>
  <si>
    <t>il vous est proposé d'optimiser l'emprise de la noue / du fossé couplé, veuillez proposer une valeur inférieure à la cellule O46</t>
  </si>
  <si>
    <t>il vous est proposé d'optimiser l'emprise de la tranchée drainante couplée, veuillez proposer une valeur inférieure à la cellule O46</t>
  </si>
  <si>
    <t>il vous est proposé d'optimiser l'emprise de la noue / du fossé couplé, veuillez proposer une valeur inférieure à la cellule O72</t>
  </si>
  <si>
    <t>il vous est proposé d'optimiser l'emprise de la tranchée drainante couplée, veuillez proposer une valeur inférieure à la cellule O72</t>
  </si>
  <si>
    <t>il vous est proposé d'optimiser l'emprise de la noue / du fossé couplé, veuillez proposer une valeur inférieure à la cellule O100</t>
  </si>
  <si>
    <t>votre chaussée à structure réservoir est désormais couplée à une noue, les volumes respectifs figurent dans les cellules O37 et O38.</t>
  </si>
  <si>
    <t>il vous est proposé d'optimiser l'emprise de la tranchée drainante couplée, veuillez proposer une valeur inférieure à la cellule O100</t>
  </si>
  <si>
    <t>votre chaussée à structure réservoir est désormais couplée à un puisard, les volumes respectifs figurent dans les cellules O37 et O38.</t>
  </si>
  <si>
    <t>votre chaussée à structure réservoir est désormais couplée à un jardin de pluie, les volumes respectifs figurent dans les cellules O37 et O38.</t>
  </si>
  <si>
    <t>votre chaussée à structure réservoir est désormais couplée à une tranchée drainante, les volumes respectifs figurent dans les cellules O37 et O38.</t>
  </si>
  <si>
    <t>votre chaussée à structure réservoir est désormais couplée à une noue et un puisard les volumes respectifs figurent dans les cellules O62, O63 et O64.</t>
  </si>
  <si>
    <t>votre chaussée à structure réservoir est désormais couplée à une noue et un jardin de pluie les volumes respectifs figurent dans les cellules O62, O63 et O64.</t>
  </si>
  <si>
    <t>votre chaussée à structure réservoir est désormais couplée à une noue et une tranchée drainante les volumes respectifs figurent dans les cellules O62, O63 et O64.</t>
  </si>
  <si>
    <t>votre chaussée à structure réservoir est désormais couplée à 2 noues les volumes respectifs figurent dans les cellules O62, O63 et O64.</t>
  </si>
  <si>
    <t>il vous est proposé de coupler le 1er système couplé avec une autre technique, veuillez proposer une valeur inférieure à la cellule W48</t>
  </si>
  <si>
    <t>il vous est proposé de coupler le 1er système couplé avec une autre technique, veuillez proposer une valeur inférieure à la cellule O48</t>
  </si>
  <si>
    <t>votre chaussée à structure réservoir est désormais couplée à un puisard et une noue, les volumes respectifs figurent dans les cellules O62, O63 et O64.</t>
  </si>
  <si>
    <t>votre chaussée à structure réservoir est désormais couplée à un puisard et un jardin de pluie, les volumes respectifs figurent dans les cellules O62, O63 et O64.</t>
  </si>
  <si>
    <t>votre chaussée à structure réservoir est désormais couplée à un puisard et une tranchée drainante, les volumes respectifs figurent dans les cellules O62, O63 et O64.</t>
  </si>
  <si>
    <t>votre chaussée à structure réservoir est désormais couplée à 2 puisards, les volumes respectifs figurent dans les cellules O62, O63 et O64.</t>
  </si>
  <si>
    <t>votre chaussée à structure réservoir est désormais couplée à un jardin de pluie et une noue, les volumes respectifs figurent dans les cellules O62, O63 et O64.</t>
  </si>
  <si>
    <t>votre chaussée à structure réservoir est désormais couplée à un jardin de pluie et un puisard, les volumes respectifs figurent dans les cellules O62, O63 et O64.</t>
  </si>
  <si>
    <t>votre chaussée à structure réservoir est désormais couplée à un jardin de pluie et une tranchée drainante, les volumes respectifs figurent dans les cellules O62, O63 et O64.</t>
  </si>
  <si>
    <t>votre chaussée à structure réservoir est désormais couplée à 2 jardins de pluie, les volumes respectifs figurent dans les cellules O62, O63 et O64.</t>
  </si>
  <si>
    <t>votre chaussée à structure réservoir est désormais couplée à une tranchée drainante et une noue, les volumes respectifs figurent dans les cellules O62, O63 et O64.</t>
  </si>
  <si>
    <t>votre chaussée à structure réservoir est désormais couplée à une tranchée drainante et un puisard, les volumes respectifs figurent dans les cellules O62, O63 et O64.</t>
  </si>
  <si>
    <t>votre chaussée à structure réservoir est désormais couplée à une tranchée drainante et un jardin de pluie, les volumes respectifs figurent dans les cellules O62, O63 et O64.</t>
  </si>
  <si>
    <t>votre chaussée à structure réservoir est désormais couplée à 2 tranchées drainantes, les volumes respectifs figurent dans les cellules O62, O63 et O64.</t>
  </si>
  <si>
    <t>il vous est proposé de coupler le 1er système couplé avec un jardin de pluie, veuillez proposer une valeur inférieure à la cellule O45</t>
  </si>
  <si>
    <t>il vous est proposé de coupler le 1er système couplé avec un puisard, veuillez proposer une valeur inférieure à la cellule O43</t>
  </si>
  <si>
    <t>il vous est proposé de coupler le 2nd système couplé avec une autre technique, veuillez proposer une valeur inférieure à la cellule W74</t>
  </si>
  <si>
    <t>il vous est proposé de coupler le 2nd système couplé avec une autre technique, veuillez proposer une valeur inférieure à la cellule O74</t>
  </si>
  <si>
    <t>il vous est proposé de coupler le 2nd système couplé avec un jardin de pluie, veuillez proposer une valeur inférieure à la cellule O71</t>
  </si>
  <si>
    <t>il vous est proposé de coupler le 2nd système couplé avec un puisard, veuillez proposer une valeur inférieure à la cellule O69</t>
  </si>
  <si>
    <t>votre chaussée à structure réservoir est désormais couplée à plusieurs dispositifs, les volumes respectifs figurent dans les cellules O89, O90, O91 et O92.</t>
  </si>
  <si>
    <t>il vous est proposé de coupler la tranchée drainante avec une autre technique, veuillez proposer une valeur inférieure à la cellule F38</t>
  </si>
  <si>
    <t>il vous est proposé de coupler la tranchée drainante avec une autre technique, veuillez proposer une valeur inférieure à la cellule F28</t>
  </si>
  <si>
    <t>votre tranchée drainante est désormais couplée à une noue, les volumes respectifs figurent dans les cellules O37 et O38.</t>
  </si>
  <si>
    <t>votre tranchée drainante est désormais couplée à un puisard, les volumes respectifs figurent dans les cellules O37 et O38.</t>
  </si>
  <si>
    <t>votre tranchée drainante est désormais couplée à un jardin de pluie, les volumes respectifs figurent dans les cellules O37 et O38.</t>
  </si>
  <si>
    <t>votre tranchée drainante est désormais couplée à une autre tranchée drainante, les volumes respectifs figurent dans les cellules O37 et O38.</t>
  </si>
  <si>
    <t>votre tranchée drainante est désormais couplée à une noue et un puisard les volumes respectifs figurent dans les cellules O62, O63 et O64.</t>
  </si>
  <si>
    <t>votre tranchée drainante est désormais couplée à une noue et un jardin de pluie les volumes respectifs figurent dans les cellules O62, O63 et O64.</t>
  </si>
  <si>
    <t>votre tranchée drainante est désormais couplée à une noue et une tranchée drainante les volumes respectifs figurent dans les cellules O62, O63 et O64.</t>
  </si>
  <si>
    <t>votre tranchée drainante est désormais couplée à 2 noues les volumes respectifs figurent dans les cellules O62, O63 et O64.</t>
  </si>
  <si>
    <t>votre tranchée drainante est désormais couplée à un puisard et une noue, les volumes respectifs figurent dans les cellules O62, O63 et O64.</t>
  </si>
  <si>
    <t>votre tranchée drainante est désormais couplée à un puisard et un jardin de pluie, les volumes respectifs figurent dans les cellules O62, O63 et O64.</t>
  </si>
  <si>
    <t>votre tranchée drainante est désormais couplée à un puisard et une tranchée drainante, les volumes respectifs figurent dans les cellules O62, O63 et O64.</t>
  </si>
  <si>
    <t>votre tranchée drainante est désormais couplée à 2 puisards, les volumes respectifs figurent dans les cellules O62, O63 et O64.</t>
  </si>
  <si>
    <t>votre tranchée drainante est désormais couplée à un jardin de pluie et une noue, les volumes respectifs figurent dans les cellules O62, O63 et O64.</t>
  </si>
  <si>
    <t>votre tranchée drainante est désormais couplée à un jardin de pluie et un puisard, les volumes respectifs figurent dans les cellules O62, O63 et O64.</t>
  </si>
  <si>
    <t>votre tranchée drainante est désormais couplée à un jardin de pluie et une tranchée drainante, les volumes respectifs figurent dans les cellules O62, O63 et O64.</t>
  </si>
  <si>
    <t>votre tranchée drainante est désormais couplée à 2 jardins de pluie, les volumes respectifs figurent dans les cellules O62, O63 et O64.</t>
  </si>
  <si>
    <t>votre tranchée drainante est désormais couplée à une tranchée drainante et une noue, les volumes respectifs figurent dans les cellules O62, O63 et O64.</t>
  </si>
  <si>
    <t>votre tranchée drainante est désormais couplée à une autre tranchée drainante et un puisard, les volumes respectifs figurent dans les cellules O62, O63 et O64.</t>
  </si>
  <si>
    <t>votre tranchée drainante est désormais couplée à une autre tranchée drainante et un jardin de pluie, les volumes respectifs figurent dans les cellules O62, O63 et O64.</t>
  </si>
  <si>
    <t>votre tranchée drainante est désormais couplée à 2 autres tranchées drainantes, les volumes respectifs figurent dans les cellules O62, O63 et O64.</t>
  </si>
  <si>
    <t>votre tranchée drainante est désormais couplée à plusieurs dispositifs, les volumes respectifs figurent dans les cellules O89, O90, O91 et O92.</t>
  </si>
  <si>
    <t>le cloisonnement de la tranchée drainante et de la tranchée couplée est désormais optimisé</t>
  </si>
  <si>
    <t>le cloisonnement de la tranchée drainante et de la noue / du fossé couplé est désormais optimisé</t>
  </si>
  <si>
    <t>vos puisards sont désormais couplés à une tranchée drainante, les volumes respectifs figurent dans les cellules G31 et G32.</t>
  </si>
  <si>
    <t>vos puisards sont désormais couplés à une noue / un fossé, les volumes respectifs figurent dans les cellules G31 et G32.</t>
  </si>
  <si>
    <t>vos puisards sont désormais couplés à un jardin de pluie, les volumes respectifs figurent dans les cellules G31 et G32.</t>
  </si>
  <si>
    <t>il vous est proposé d'optimiser l'emprise de la tranchée couplée, veuillez proposer une valeur inférieure à la cellule G40</t>
  </si>
  <si>
    <t>il vous est proposé d'optimiser l'emprise de la noue / du fossé, veuillez proposer une valeur inférieure à la cellule G40</t>
  </si>
  <si>
    <t>il vous est proposé d'optimiser l'emprise des puisards, veuillez proposer une valeur inférieure à la cellule F22</t>
  </si>
  <si>
    <t>il vous est proposé de coupler les puisards avec une autre technique, veuillez proposer une valeur inférieure à la cellule F22</t>
  </si>
  <si>
    <t>vos puisards sont désormais couplés à une noue, les volumes respectifs figurent dans les cellules G31 et G32.</t>
  </si>
  <si>
    <t>il vous est proposé d'optimiser l'emprise de la noue / du fossé couplé, veuillez proposer une valeur inférieure à la cellule G64</t>
  </si>
  <si>
    <t>il vous est proposé d'optimiser l'emprise de la tranchée drainante couplée, veuillez proposer une valeur inférieure à la cellule G64</t>
  </si>
  <si>
    <t>il vous est proposé de coupler le 1er système couplé avec une autre technique, veuillez proposer une valeur inférieure à la cellule N42</t>
  </si>
  <si>
    <t>il vous est proposé de coupler le 1er système couplé avec un jardin de pluie, veuillez proposer une valeur inférieure à la cellule G39</t>
  </si>
  <si>
    <t>vos puisards sont désormais couplés à une noue et un jardin de pluie les volumes respectifs figurent dans les cellules G53, G55 et G56.</t>
  </si>
  <si>
    <t>vos puisards sont désormais couplés à une noue et une tranchée drainante les volumes respectifs figurent dans les cellules G53, G55 et G56.</t>
  </si>
  <si>
    <t>vos puisards sont désormais couplés à 2 noues les volumes respectifs figurent dans les cellules G53, G55 et G56.</t>
  </si>
  <si>
    <t>vos puisards sont désormais couplés à un jardin de pluie et une noue, les volumes respectifs figurent dans les cellules G53, G55 et G56.</t>
  </si>
  <si>
    <t>vos puisards sont désormais couplés à un jardin de pluie et une tranchée drainante, les volumes respectifs figurent dans les cellules G53, G55 et G56.</t>
  </si>
  <si>
    <t>vos puisards sont désormais couplés à 2 jardins de pluie, les volumes respectifs figurent dans les cellules G53, G55 et G56.</t>
  </si>
  <si>
    <t>vos puisards sont désormais couplés à une tranchée drainante et une noue, les volumes respectifs figurent dans les cellules G53, G55 et G56.</t>
  </si>
  <si>
    <t>vos puisards sont désormais couplés à une tranchée drainante et un jardin de pluie, les volumes respectifs figurent dans les cellules G53, G55 et G56.</t>
  </si>
  <si>
    <t>vos puisards sont désormais couplés à 2 tranchées drainantes, les volumes respectifs figurent dans les cellules G53, G55 et G56.</t>
  </si>
  <si>
    <t>il vous est proposé de coupler le 1er système couplé avec une autre technique, veuillez proposer une valeur inférieure à la cellule G42</t>
  </si>
  <si>
    <t>il vous est proposé d'optimiser l'emprise de la noue / du fossé couplé, veuillez proposer une valeur inférieure à la cellule G90</t>
  </si>
  <si>
    <t>il vous est proposé d'optimiser l'emprise de la tranchée drainante couplée, veuillez proposer une valeur inférieure à la cellule G90</t>
  </si>
  <si>
    <t>il vous est proposé de coupler le 2nd système couplé avec une autre technique, veuillez proposer une valeur inférieure à la cellule N65</t>
  </si>
  <si>
    <t>il vous est proposé de coupler le 2nd système couplé avec une autre technique, veuillez proposer une valeur inférieure à la cellule G65</t>
  </si>
  <si>
    <t>il vous est proposé de coupler le 2nd système couplé avec un jardin de pluie, veuillez proposer une valeur inférieure à la cellule G63</t>
  </si>
  <si>
    <t>vos puisards sont désormais couplés à plusieurs dispositifs, les volumes respectifs figurent dans les cellules G78, G80, G81 et G82.</t>
  </si>
  <si>
    <t>zone 1</t>
  </si>
  <si>
    <t>zone 2</t>
  </si>
  <si>
    <t>zone 3</t>
  </si>
  <si>
    <t>zone 4</t>
  </si>
  <si>
    <t>Zonage pluvial</t>
  </si>
  <si>
    <t>Coefficient de pleine terre (%)</t>
  </si>
  <si>
    <t>Coefficient de naturalité (%)</t>
  </si>
  <si>
    <t>Surface engazonnée (m²)</t>
  </si>
  <si>
    <t>Surface végétalisée (m²)</t>
  </si>
  <si>
    <t>observations sur les mesures de limitation de l'imperméabilisation des sols</t>
  </si>
  <si>
    <t>Permis d'aménager (lotissement)</t>
  </si>
  <si>
    <t>Projet de démolition / reconstruction</t>
  </si>
  <si>
    <t>Aménagement projeté</t>
  </si>
  <si>
    <t>Aménagement existant</t>
  </si>
  <si>
    <t>valeurs seuils des coefficients</t>
  </si>
  <si>
    <t>Aménagement des espaces communs</t>
  </si>
  <si>
    <t>valeurs à respecter pour les lots à bâtir</t>
  </si>
  <si>
    <t>la superficie totale projetée est supérieure à l'existant, confirmez vous ces valeurs ?</t>
  </si>
  <si>
    <t>votre projet aggrave le coefficient de pleine terre de l'aménagement existant, il convient d'augmenter les surfaces engazonnées et végétalisées.</t>
  </si>
  <si>
    <t>votre projet aggrave le coefficient de pleine terre ainsi que le coefficient de naturalité de l'aménagement existant, il convient de revoir l'ensemble des surfaces aménagées.</t>
  </si>
  <si>
    <t>votre projet aggrave le coefficient de naturalité de l'aménagement existant, il convient de favoriser les surfaces semi-perméables et végétalisées.</t>
  </si>
  <si>
    <t>votre projet rentre dans le cadre des dérogations n'imposant pas d'ouvrage de rétention des eaux pluviales</t>
  </si>
  <si>
    <t>gestion intermédiaire</t>
  </si>
  <si>
    <t>régulation préconisée</t>
  </si>
  <si>
    <t>Débit de fuite Qf (l/s)</t>
  </si>
  <si>
    <r>
      <t>Volume de rétention à mettre en œuvre dans le cadre de votre projet (m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)</t>
    </r>
  </si>
  <si>
    <t>Volume stockage avec infiltration</t>
  </si>
  <si>
    <t>gestion totale par infiltration</t>
  </si>
  <si>
    <t>technique non préconisée sans essai de perméabilité</t>
  </si>
  <si>
    <t>graves 20/40</t>
  </si>
  <si>
    <t>votre chaussée à structure réservoir est désormais couplée à un puisard, les volumes respectifs figurent dans les cellules O37 et O38. Une vigilance est toutefois nécessaire sur la perméabilité du sol et la hauteur de la nappe.</t>
  </si>
  <si>
    <t>votre chaussée à structure réservoir est désormais couplée à une noue et un puisard. Une vigilance est toutefois nécessaire sur la perméabilité du sol et la hauteur de la nappe.</t>
  </si>
  <si>
    <t>votre chaussée à structure réservoir est désormais couplée à un puisard et une noue. Une vigilance est toutefois nécessaire sur la perméabilité du sol et la hauteur de la nappe.</t>
  </si>
  <si>
    <t>votre chaussée à structure réservoir est désormais couplée à un puisard et un jardin de pluie. Une vigilance est toutefois nécessaire sur la perméabilité du sol et la hauteur de la nappe.</t>
  </si>
  <si>
    <t>votre chaussée à structure réservoir est désormais couplée à un puisard et une tranchée drainante. Une vigilance est toutefois nécessaire sur la perméabilité du sol et la hauteur de la nappe.</t>
  </si>
  <si>
    <t>votre chaussée à structure réservoir est désormais couplée à 2 puisards. Une vigilance est toutefois nécessaire sur la perméabilité du sol et la hauteur de la nappe.</t>
  </si>
  <si>
    <t>votre chaussée à structure réservoir est désormais couplée à un jardin de pluie et un puisard. Une vigilance est toutefois nécessaire sur la perméabilité du sol et la hauteur de la nappe.</t>
  </si>
  <si>
    <t>votre chaussée à structure réservoir est désormais couplée à une tranchée drainante et un puisard. Une vigilance est toutefois nécessaire sur la perméabilité du sol et la hauteur de la nappe.</t>
  </si>
  <si>
    <t>votre chaussée à structure réservoir est désormais couplée à plusieurs dispositifs dont un puisard. Une vigilance est toutefois nécessaire sur la perméabilité du sol et la hauteur de la nappe.</t>
  </si>
  <si>
    <t>votre tranchée drainante est désormais couplée à un puisard, les volumes respectifs figurent dans les cellules O37 et O38. Une vigilance est toutefois nécessaire sur la perméabilité du sol et la hauteur de la nappe.</t>
  </si>
  <si>
    <t>votre tranchée drainante est désormais couplée à une noue et un puisard. Une vigilance est toutefois nécessaire sur la perméabilité du sol et la hauteur de la nappe.</t>
  </si>
  <si>
    <t>votre tranchée drainante est désormais couplée à une tranchée drainante et un puisard. Une vigilance est toutefois nécessaire sur la perméabilité du sol et la hauteur de la nappe.</t>
  </si>
  <si>
    <t>votre tranchée drainante est désormais couplée à un jardin de pluie et un puisard. Une vigilance est toutefois nécessaire sur la perméabilité du sol et la hauteur de la nappe.</t>
  </si>
  <si>
    <t>votre tranchée drainante est désormais couplée à un puisard et une noue. Une vigilance est toutefois nécessaire sur la perméabilité du sol et la hauteur de la nappe.</t>
  </si>
  <si>
    <t>votre tranchée drainante est désormais couplée à un puisard et un jardin de pluie. Une vigilance est toutefois nécessaire sur la perméabilité du sol et la hauteur de la nappe.</t>
  </si>
  <si>
    <t>votre tranchée drainante est désormais couplée à un puisard et une tranchée drainante. Une vigilance est toutefois nécessaire sur la perméabilité du sol et la hauteur de la nappe.</t>
  </si>
  <si>
    <t>votre tranchée drainante est désormais couplée à 2 puisards. Une vigilance est toutefois nécessaire sur la perméabilité du sol et la hauteur de la nappe.</t>
  </si>
  <si>
    <t>votre tranchée drainante est désormais couplée à plusieurs dispositifs dont un puisard. Une vigilance est toutefois nécessaire sur la perméabilité du sol et la hauteur de la nappe.</t>
  </si>
  <si>
    <t>il vous est proposé de coupler le 2nd système couplé avec avec une autre technique, veuillez proposer une valeur inférieure à la cellule O71</t>
  </si>
  <si>
    <t>il vous est proposé de coupler le 2nd système couplé avec une autre technique, veuillez proposer une valeur inférieure à la cellule O69</t>
  </si>
  <si>
    <t>Volume à stocker (m3)</t>
  </si>
  <si>
    <t>votre jardin de pluie est désormais couplé à une tranchée drainante, les volumes respectifs figurent dans les cellules G35 et G36.</t>
  </si>
  <si>
    <t>votre jardin de pluie est désormais couplé à un ou plusieurs puisards. Une vigilance est toutefois nécessaire sur la perméabilité du sol et la hauteur de la nappe.</t>
  </si>
  <si>
    <t>votre jardin de pluie est désormais couplée à une noue et un puisard. Une vigilance est toutefois nécessaire sur la perméabilité du sol et la hauteur de la nappe.</t>
  </si>
  <si>
    <t>votre jardin de pluie est désormais couplée à une tranchée drainante et un puisard. Une vigilance est toutefois nécessaire sur la perméabilité du sol et la hauteur de la nappe.</t>
  </si>
  <si>
    <t>votre jardin de pluie est désormais couplée à 2 puisards. Une vigilance est toutefois nécessaire sur la perméabilité du sol et la hauteur de la nappe.</t>
  </si>
  <si>
    <t>votre jardin de pluie est désormais couplée à plusieurs dispositifs dont un puisard. Une vigilance est toutefois nécessaire sur la perméabilité du sol et la hauteur de la nappe.</t>
  </si>
  <si>
    <t>l'ensemble de vos eaux pluviales est géré au niveau de votre noue / fossé</t>
  </si>
  <si>
    <t>votre noue est désormais couplée à un puisard, les volumes respectifs figurent dans les cellules O34 et O35. Une vigilance est toutefois nécessaire sur la perméabilité du sol et la hauteur de la nappe.</t>
  </si>
  <si>
    <t>votre noue est désormais couplée à un jardin de pluie et un puisard. Une vigilance est toutefois nécessaire sur la perméabilité du sol et la hauteur de la nappe.</t>
  </si>
  <si>
    <t>votre noue est désormais couplée à une tranchée drainante et un puisard. Une vigilance est toutefois nécessaire sur la perméabilité du sol et la hauteur de la nappe.</t>
  </si>
  <si>
    <t>votre noue est désormais couplée à un (des) puisard(s), les volumes respectifs figurent dans les cellules F34 et F35</t>
  </si>
  <si>
    <t>votre noue est désormais couplée à un jardin de pluie, les volumes respectifs figurent dans les cellules O34 et O35</t>
  </si>
  <si>
    <t>votre noue est désormais couplé à un ou plusieurs puisards, les volumes respectifs figurent dans les cellules O34 et O35</t>
  </si>
  <si>
    <t>votre noue est désormais couplée à un puisard et une tranchée drainante, les volumes respectifs figurent dans les cellules O56, O58 et O59</t>
  </si>
  <si>
    <t>votre noue est désormais couplée à un puisard et un jardin de pluie, les volumes respectifs figurent dans les cellules O56, O58 et O59</t>
  </si>
  <si>
    <t>votre noue est désormais couplée à une tranchée drainante et un puisard, les volumes respectifs figurent dans les cellules O56, O58 et O59</t>
  </si>
  <si>
    <t>votre noue est désormais couplée à une tranchée drainante et un jardin de pluie, les volumes respectifs figurent dans les cellules O56, O58 et O59</t>
  </si>
  <si>
    <t>votre noue est désormais couplée à un jardin de pluie et une tranchée drainante, les volumes respectifs figurent dans les cellules O56, O58 et O59</t>
  </si>
  <si>
    <t>votre noue est désormais couplée à un jardin de pluie et un puisard, les volumes respectifs figurent dans les cellules O56, O58 et O59</t>
  </si>
  <si>
    <t>votre noue est désormais couplée à 2 tranchées drainantes, les volumes respectifs figurent dans les cellules O56, O58 et O59</t>
  </si>
  <si>
    <t>votre noue est désormais couplée à 2 dispositifs de puisards, les volumes respectifs figurent dans les cellules O56, O58 et O59</t>
  </si>
  <si>
    <t>votre noue est désormais couplée à 2 jardins de pluie, les volumes respectifs figurent dans les cellules O56, O58 et O59</t>
  </si>
  <si>
    <t>il vous est proposé de coupler le dispositif couplé avec une autre technique, veuillez proposer une valeur inférieure à O45</t>
  </si>
  <si>
    <t>il vous est proposé de coupler le dispositif couplé avec une autre technique, veuillez proposer une valeur inférieure à O61</t>
  </si>
  <si>
    <t>il vous est proposé de coupler le dispositif couplé avec une autre technique, veuillez proposer une valeur inférieure à O67</t>
  </si>
  <si>
    <t>il vous est proposé de coupler le dispositif couplé avec une autre technique, veuillez proposer une valeur inférieure à O64</t>
  </si>
  <si>
    <t>il vous est proposé de coupler le dispositif couplé avec une autre technique, veuillez proposer une valeur inférieure à O65</t>
  </si>
  <si>
    <t>il vous est proposé de coupler le dispositif couplé avec une autre technique, veuillez proposer une valeur inférieure à O39</t>
  </si>
  <si>
    <t>il vous est proposé de coupler le dispositif couplé avec une autre technique, veuillez proposer une valeur inférieure à O42</t>
  </si>
  <si>
    <t>votre noue est désormais couplée à plusieurs dispositifs de gestion des eaux pluviales, les volumes respectifs figurent dans les cellules O81, O82, O83 et O85</t>
  </si>
  <si>
    <t>votre noue est désormais couplée à plusieurs dispositifs dont un puisard. Une vigilance est toutefois nécessaire sur la perméabilité du sol et la hauteur de la nappe.</t>
  </si>
  <si>
    <t>il vous est proposé de coupler le dispositif couplé avec une autre technique, veuillez proposer une valeur inférieure à O93</t>
  </si>
  <si>
    <t>il vous est proposé de coupler le dispositif couplé avec une autre technique, veuillez proposer une valeur inférieure à W35</t>
  </si>
  <si>
    <t>il vous est proposé de coupler le dispositif couplé avec une autre technique, veuillez proposer une valeur inférieure à W45</t>
  </si>
  <si>
    <t>il vous est proposé de coupler le dispositif couplé avec une autre technique, veuillez proposer une valeur inférieure à W67</t>
  </si>
  <si>
    <t>votre bassin est désormais couplé à un puisard, les volumes respectifs figurent dans les cellules G27 et G29. Une vigilance est toutefois nécessaire sur la perméabilité du sol et la hauteur de la nappe.</t>
  </si>
  <si>
    <t>votre bassin est désormais couplé à une noue et un puisard. Une vigilance est toutefois nécessaire sur la perméabilité du sol et la hauteur de la nappe.</t>
  </si>
  <si>
    <t>votre bassin est désormais couplé à une tranchée drainante et un puisard. Une vigilance est toutefois nécessaire sur la perméabilité du sol et la hauteur de la nappe.</t>
  </si>
  <si>
    <t>votre bassin est désormais couplé à 2 puisards. Une vigilance est toutefois nécessaire sur la perméabilité du sol et la hauteur de la nappe.</t>
  </si>
  <si>
    <t>votre bassin est désormais couplé à plusieurs dispositifs dont un puisard. Une vigilance est toutefois nécessaire sur la perméabilité du sol et la hauteur de la nappe.</t>
  </si>
  <si>
    <t>votre bassin est désormais couplé à plusieurs dispositifs de gestion des eaux pluviales, les volumes respectifs figurent dans les cellules G74, G75, G77 et G78</t>
  </si>
  <si>
    <t>votre chaussée à structure réservoir est désormais couplée à un puisard, les volumes respectifs figurent dans les cellules O37 et O38. Une vigilance est toutefois nécessaire sur la hauteur de la nappe.</t>
  </si>
  <si>
    <t>votre chaussée à structure réservoir est désormais couplée à une noue et un puisard. Une vigilance est toutefois nécessaire sur la hauteur de la nappe.</t>
  </si>
  <si>
    <t>votre chaussée à structure réservoir est désormais couplée à une tranchée drainante et un puisard. Une vigilance est toutefois nécessaire sur la hauteur de la nappe.</t>
  </si>
  <si>
    <t>votre chaussée à structure réservoir est désormais couplée à un jardin de pluie et un puisard. Une vigilance est toutefois nécessaire sur la hauteur de la nappe.</t>
  </si>
  <si>
    <t>votre chaussée à structure réservoir est désormais couplée à 2 puisards. Une vigilance est toutefois nécessaire sur la hauteur de la nappe.</t>
  </si>
  <si>
    <t>votre chaussée à structure réservoir est désormais couplée à plusieurs dispositifs dont un puisard. Une vigilance est toutefois nécessaire sur la hauteur de la nappe.</t>
  </si>
  <si>
    <t>votre tranchée drainante est désormais couplée à un puisard, les volumes respectifs figurent dans les cellules O37 et O38. Une vigilance est toutefois nécessaire sur la hauteur de la nappe.</t>
  </si>
  <si>
    <t>votre tranchée drainante est désormais couplée à une noue et un puisard. Une vigilance est toutefois nécessaire sur la hauteur de la nappe.</t>
  </si>
  <si>
    <t>votre tranchée drainante est désormais couplée à une tranchée drainante et un puisard. Une vigilance est toutefois nécessaire sur la hauteur de la nappe.</t>
  </si>
  <si>
    <t>votre tranchée drainante est désormais couplée à un jardin de pluie et un puisard. Une vigilance est toutefois nécessaire sur la hauteur de la nappe.</t>
  </si>
  <si>
    <t>votre tranchée drainante est désormais couplée à 2 puisards. Une vigilance est toutefois nécessaire sur la hauteur de la nappe.</t>
  </si>
  <si>
    <t>votre tranchée drainante est désormais couplée à plusieurs dispositifs dont un puisard. Une vigilance est toutefois nécessaire sur la hauteur de la nappe.</t>
  </si>
  <si>
    <t>votre jardin de pluie est désormais couplé à un ou plusieurs puisards. Une vigilance est toutefois nécessaire sur la hauteur de la nappe.</t>
  </si>
  <si>
    <t>votre jardin de pluie est désormais couplée à une noue et un puisard. Une vigilance est toutefois nécessaire sur la hauteur de la nappe.</t>
  </si>
  <si>
    <t>votre jardin de pluie est désormais couplée à une tranchée drainante et un puisard. Une vigilance est toutefois nécessaire sur la hauteur de la nappe.</t>
  </si>
  <si>
    <t>votre jardin de pluie est désormais couplée à 2 puisards. Une vigilance est toutefois nécessaire sur la hauteur de la nappe.</t>
  </si>
  <si>
    <t>votre jardin de pluie est désormais couplée à plusieurs dispositifs dont un puisard. Une vigilance est toutefois nécessaire sur la hauteur de la nappe.</t>
  </si>
  <si>
    <t>il vous est proposé de coupler la noue avec une autre technique, veuillez proposer une valeur inférieure à la cellule F25</t>
  </si>
  <si>
    <t>il vous est proposé de coupler la noue avec une autre technique, veuillez proposer une valeur inférieure à la cellule F35</t>
  </si>
  <si>
    <t>votre noue est désormais couplée à un puisard, les volumes respectifs figurent dans les cellules O34 et O35. Une vigilance est toutefois nécessaire sur la hauteur de la nappe.</t>
  </si>
  <si>
    <t>votre noue est désormais couplée à un jardin de pluie et un puisard. Une vigilance est toutefois nécessaire sur la hauteur de la nappe.</t>
  </si>
  <si>
    <t>votre noue est désormais couplée à une tranchée drainante et un puisard. Une vigilance est toutefois nécessaire sur la hauteur de la nappe.</t>
  </si>
  <si>
    <t>votre noue est désormais couplée à plusieurs dispositifs dont un puisard. Une vigilance est toutefois nécessaire sur la hauteur de la nappe.</t>
  </si>
  <si>
    <t>votre noue est désormais couplée à deux puisards. Une vigilance est toutefois nécessaire sur la perméabilité du sol et la hauteur de la nappe.</t>
  </si>
  <si>
    <t>votre noue est désormais couplée à deux puisards. Une vigilance est toutefois nécessaire sur la hauteur de la nappe.</t>
  </si>
  <si>
    <t>votre bassin est désormais couplé à un puisard, les volumes respectifs figurent dans les cellules G27 et G29. Une vigilance est toutefois nécessaire sur la hauteur de la nappe.</t>
  </si>
  <si>
    <t>votre bassin est désormais couplé à une noue et un puisard. Une vigilance est toutefois nécessaire sur la hauteur de la nappe.</t>
  </si>
  <si>
    <t>votre bassin est désormais couplé à une tranchée drainante et un puisard. Une vigilance est toutefois nécessaire sur la hauteur de la nappe.</t>
  </si>
  <si>
    <t>votre bassin est désormais couplé à 2 puisards. Une vigilance est toutefois nécessaire sur la hauteur de la nappe.</t>
  </si>
  <si>
    <t>votre bassin est désormais couplé à plusieurs dispositifs dont un puisard. Une vigilance est toutefois nécessaire sur la hauteur de la nappe.</t>
  </si>
  <si>
    <t>il vous est proposé de coupler le bassin avec une autre technique, veuillez proposer une valeur inférieure à la cellule G11</t>
  </si>
  <si>
    <t>Vos eaux sont gérées par un ou plusieurs puisards. Une vigilance est toutefois nécessaire sur la hauteur de la nappe.</t>
  </si>
  <si>
    <t>COEFFICIENT DE MONTANA
Nantes Bouguenais 
1972-2021</t>
  </si>
  <si>
    <t>h (t) T=1semaine</t>
  </si>
  <si>
    <t>la superficie des aménagements communs doit être inférieure à la superficie totale du projet</t>
  </si>
  <si>
    <t>UA</t>
  </si>
  <si>
    <t>UB</t>
  </si>
  <si>
    <t>1AUB</t>
  </si>
  <si>
    <t>UC</t>
  </si>
  <si>
    <t>UE</t>
  </si>
  <si>
    <t>UG</t>
  </si>
  <si>
    <t>UL</t>
  </si>
  <si>
    <t>1AUL</t>
  </si>
  <si>
    <t>UR</t>
  </si>
  <si>
    <t>1AUc</t>
  </si>
  <si>
    <t>bâtiment d'intérêt collectif &amp; services publics</t>
  </si>
  <si>
    <t>bâtiment d'activité</t>
  </si>
  <si>
    <t>autre</t>
  </si>
  <si>
    <t>construction d'annexe</t>
  </si>
  <si>
    <t>UApb</t>
  </si>
  <si>
    <t>UApf</t>
  </si>
  <si>
    <t>UApc</t>
  </si>
  <si>
    <t>UBl</t>
  </si>
  <si>
    <t>UBpc</t>
  </si>
  <si>
    <t>UBpp</t>
  </si>
  <si>
    <t>UBpg</t>
  </si>
  <si>
    <t>UBpc1</t>
  </si>
  <si>
    <t>UCp</t>
  </si>
  <si>
    <t>UEc</t>
  </si>
  <si>
    <t>UEi</t>
  </si>
  <si>
    <t>non exigé</t>
  </si>
  <si>
    <t>Ac</t>
  </si>
  <si>
    <t>Apr</t>
  </si>
  <si>
    <t>Ai</t>
  </si>
  <si>
    <t>Ax</t>
  </si>
  <si>
    <t>Np</t>
  </si>
  <si>
    <t>Ns</t>
  </si>
  <si>
    <t>Nr</t>
  </si>
  <si>
    <t>Ni</t>
  </si>
  <si>
    <t>Ndm</t>
  </si>
  <si>
    <t>Ne</t>
  </si>
  <si>
    <t>Nl</t>
  </si>
  <si>
    <t>Npb</t>
  </si>
  <si>
    <t>Ngv</t>
  </si>
  <si>
    <t>Nc</t>
  </si>
  <si>
    <t>Nrh</t>
  </si>
  <si>
    <t>UAp</t>
  </si>
  <si>
    <t>UBb</t>
  </si>
  <si>
    <t>UH</t>
  </si>
  <si>
    <t>UI</t>
  </si>
  <si>
    <t>UM</t>
  </si>
  <si>
    <t>UMc</t>
  </si>
  <si>
    <t>UMr</t>
  </si>
  <si>
    <t>1AUM</t>
  </si>
  <si>
    <t>COMMUNES</t>
  </si>
  <si>
    <t>CHAUMES EN RETZ</t>
  </si>
  <si>
    <t>CHEIX EN RETZ</t>
  </si>
  <si>
    <t>LA BERNERIE EN RETZ</t>
  </si>
  <si>
    <t>LA PLAINE SUR MER</t>
  </si>
  <si>
    <t>LES MOUTIERS EN RETZ</t>
  </si>
  <si>
    <t>PORT SAINT PERE</t>
  </si>
  <si>
    <t>SAINTE PAZANNE</t>
  </si>
  <si>
    <t>SAINT HILAIRE DE CHALEONS</t>
  </si>
  <si>
    <t>SAINT MICHEL CHEF CHEF</t>
  </si>
  <si>
    <t>VILLENEUVE EN RETZ</t>
  </si>
  <si>
    <t>Ua</t>
  </si>
  <si>
    <t>Ub</t>
  </si>
  <si>
    <t>Uc</t>
  </si>
  <si>
    <t>Ue</t>
  </si>
  <si>
    <t>Ul</t>
  </si>
  <si>
    <t>Uec</t>
  </si>
  <si>
    <t>Uba</t>
  </si>
  <si>
    <t>Ubz</t>
  </si>
  <si>
    <t>1AU</t>
  </si>
  <si>
    <t>1AUe</t>
  </si>
  <si>
    <t>1AUl</t>
  </si>
  <si>
    <t>A</t>
  </si>
  <si>
    <t>Ab</t>
  </si>
  <si>
    <t>An</t>
  </si>
  <si>
    <t>Ad</t>
  </si>
  <si>
    <t>Ah</t>
  </si>
  <si>
    <t>N</t>
  </si>
  <si>
    <t>Nf</t>
  </si>
  <si>
    <t>Ube</t>
  </si>
  <si>
    <t>Ubm</t>
  </si>
  <si>
    <t>Uea</t>
  </si>
  <si>
    <t>Ueb</t>
  </si>
  <si>
    <t>As</t>
  </si>
  <si>
    <t>Nhl</t>
  </si>
  <si>
    <t>Uac</t>
  </si>
  <si>
    <t>Al1</t>
  </si>
  <si>
    <t>Al2</t>
  </si>
  <si>
    <t>Ah1</t>
  </si>
  <si>
    <t>Ah2</t>
  </si>
  <si>
    <t>Ahe2</t>
  </si>
  <si>
    <t>Ahl</t>
  </si>
  <si>
    <t>Nd</t>
  </si>
  <si>
    <t>Nh2</t>
  </si>
  <si>
    <t>Ubq</t>
  </si>
  <si>
    <t>UAb</t>
  </si>
  <si>
    <t>UAc</t>
  </si>
  <si>
    <t>UBh</t>
  </si>
  <si>
    <t>UBr</t>
  </si>
  <si>
    <t>ULm</t>
  </si>
  <si>
    <t>AU1S</t>
  </si>
  <si>
    <t>AU2L</t>
  </si>
  <si>
    <t>AU1</t>
  </si>
  <si>
    <t>Uo</t>
  </si>
  <si>
    <t>AA</t>
  </si>
  <si>
    <t>AD</t>
  </si>
  <si>
    <t>NP</t>
  </si>
  <si>
    <t>UAa</t>
  </si>
  <si>
    <t>UTLc</t>
  </si>
  <si>
    <t>UTLj</t>
  </si>
  <si>
    <t>UTc</t>
  </si>
  <si>
    <t>UTl</t>
  </si>
  <si>
    <t>1AUa</t>
  </si>
  <si>
    <t>1AUb</t>
  </si>
  <si>
    <t>UO</t>
  </si>
  <si>
    <t>UOs</t>
  </si>
  <si>
    <t>Ap</t>
  </si>
  <si>
    <t>Nr1</t>
  </si>
  <si>
    <t>Nr2</t>
  </si>
  <si>
    <t>ULa</t>
  </si>
  <si>
    <t>Aa</t>
  </si>
  <si>
    <t>Ao</t>
  </si>
  <si>
    <t>Aon</t>
  </si>
  <si>
    <t>Nh</t>
  </si>
  <si>
    <t>Nh*</t>
  </si>
  <si>
    <t>NsL 146.6</t>
  </si>
  <si>
    <t>1Nsc</t>
  </si>
  <si>
    <t>2Nsc*</t>
  </si>
  <si>
    <t>3Nsc</t>
  </si>
  <si>
    <t>4Nsc</t>
  </si>
  <si>
    <t>Uah</t>
  </si>
  <si>
    <t>Ubb</t>
  </si>
  <si>
    <t>Ubs</t>
  </si>
  <si>
    <t>Ult</t>
  </si>
  <si>
    <t>Ahi</t>
  </si>
  <si>
    <t>Alj</t>
  </si>
  <si>
    <t>Alt</t>
  </si>
  <si>
    <t>Av</t>
  </si>
  <si>
    <t>Nn</t>
  </si>
  <si>
    <t>Nlt</t>
  </si>
  <si>
    <t>Nlt1</t>
  </si>
  <si>
    <t>Nlt2</t>
  </si>
  <si>
    <t>UBc</t>
  </si>
  <si>
    <t>UV</t>
  </si>
  <si>
    <t>1AUBc</t>
  </si>
  <si>
    <t>UF</t>
  </si>
  <si>
    <t>Na</t>
  </si>
  <si>
    <t>Nj</t>
  </si>
  <si>
    <t>Nx</t>
  </si>
  <si>
    <t>Up</t>
  </si>
  <si>
    <t>Ux</t>
  </si>
  <si>
    <t>Uxa</t>
  </si>
  <si>
    <t>Ar</t>
  </si>
  <si>
    <t>Nse</t>
  </si>
  <si>
    <t>Uaz</t>
  </si>
  <si>
    <t>1AUec</t>
  </si>
  <si>
    <t>Alt2</t>
  </si>
  <si>
    <t>Ae1</t>
  </si>
  <si>
    <t>Ae2</t>
  </si>
  <si>
    <t>Ae3</t>
  </si>
  <si>
    <t>Uh</t>
  </si>
  <si>
    <t>Uhe</t>
  </si>
  <si>
    <t>1AUz</t>
  </si>
  <si>
    <t>Uec1</t>
  </si>
  <si>
    <t>Uec2</t>
  </si>
  <si>
    <t>1AUea</t>
  </si>
  <si>
    <t>Uab</t>
  </si>
  <si>
    <t>Ulb</t>
  </si>
  <si>
    <t>Uob</t>
  </si>
  <si>
    <t>Um</t>
  </si>
  <si>
    <t>Aac</t>
  </si>
  <si>
    <t>A*</t>
  </si>
  <si>
    <t>AN</t>
  </si>
  <si>
    <t>NF</t>
  </si>
  <si>
    <t>NE</t>
  </si>
  <si>
    <t>NL</t>
  </si>
  <si>
    <t>1AUbz</t>
  </si>
  <si>
    <t>1AUlz</t>
  </si>
  <si>
    <t>Anc</t>
  </si>
  <si>
    <t>Nhp</t>
  </si>
  <si>
    <t>Nlm</t>
  </si>
  <si>
    <t>CHAUMES_EN_RETZ</t>
  </si>
  <si>
    <t>CHEIX_EN_RETZ</t>
  </si>
  <si>
    <t>LA_BERNERIE_EN_RETZ</t>
  </si>
  <si>
    <t>LA_PLAINE_SUR_MER</t>
  </si>
  <si>
    <t>LES_MOUTIERS_EN_RETZ</t>
  </si>
  <si>
    <t>PORT_SAINT_PERE</t>
  </si>
  <si>
    <t>SAINTE_PAZANNE</t>
  </si>
  <si>
    <t>SAINT_HILAIRE_DE_CHALEONS</t>
  </si>
  <si>
    <t>SAINT_MICHEL_CHEF_CHEF</t>
  </si>
  <si>
    <t>VILLENEUVE_EN_RETZ</t>
  </si>
  <si>
    <t>la gestion des eaux pluviales du secteur de votre projet relève de la compétence communale, veuillez-vous rapprocher de la mairie.</t>
  </si>
  <si>
    <t>Précision complémentaire pour la commune de Pornic</t>
  </si>
  <si>
    <t>Surface totale de l'unité foncière (m²)</t>
  </si>
  <si>
    <t>Ubz1</t>
  </si>
  <si>
    <t>Ubz2</t>
  </si>
  <si>
    <t>UP</t>
  </si>
  <si>
    <t>2AUb</t>
  </si>
  <si>
    <t>2AU</t>
  </si>
  <si>
    <t>2AUe</t>
  </si>
  <si>
    <t>2AUz</t>
  </si>
  <si>
    <t>2AUl</t>
  </si>
  <si>
    <t>AU2</t>
  </si>
  <si>
    <t>2AUeq</t>
  </si>
  <si>
    <t>2AUa</t>
  </si>
  <si>
    <t>Nfe</t>
  </si>
  <si>
    <t>NR</t>
  </si>
  <si>
    <t>Nm</t>
  </si>
  <si>
    <t>Disposez-vous d'un essai de perméabilité ?</t>
  </si>
  <si>
    <t>Veuillez renseigner une surface totale de l'unité foncière supérieure à 0</t>
  </si>
  <si>
    <t>Surélévation, réhabilitation</t>
  </si>
  <si>
    <t>la superficie cumulée des aménagements projetés doit être cohérente avec la surface totale du projet</t>
  </si>
  <si>
    <t>Une étude de sol complète comprenant des essais de perméabilité est imposée pour tout projet d'extension d'un aménagement existant ou de démolition/reconstruction dont la superficie est supérieure à 1000 m² et avec une imperméabilisation supplémentaire strictement supérieure à 50 m².</t>
  </si>
  <si>
    <t>Une étude de sol complète comprenant des essais de perméabilité est imposée pour tout projet de construction nouvelle ou de permis d'aménager dont la superficie est supérieure à 1000 m².</t>
  </si>
  <si>
    <t>Aec</t>
  </si>
  <si>
    <t>Nhl1</t>
  </si>
  <si>
    <t>Nlc</t>
  </si>
  <si>
    <t>1AUm</t>
  </si>
  <si>
    <t>Ai1</t>
  </si>
  <si>
    <t>Ai2</t>
  </si>
  <si>
    <t>Ai3</t>
  </si>
  <si>
    <t>Nm 146-6</t>
  </si>
  <si>
    <t>Up1</t>
  </si>
  <si>
    <t>Up2</t>
  </si>
  <si>
    <t>Ult2</t>
  </si>
  <si>
    <t xml:space="preserve">Adresse du projet </t>
  </si>
  <si>
    <t>Commune du projet</t>
  </si>
  <si>
    <t>Zonage principal</t>
  </si>
  <si>
    <t>ÉTAPE 1 : Données administratives</t>
  </si>
  <si>
    <t>GESTION INTEGREE DES EAUX PLUVIALES URBAINES</t>
  </si>
  <si>
    <t>Calcul des coefficients et dimensionnement des ouvrages de gestion</t>
  </si>
  <si>
    <t>Site de Pornic
2 rue du Docteur ange Guépin
ZAC de la Chaussée
44215 PORNIC CEDEX</t>
  </si>
  <si>
    <t>Seules les cellules beiges et bleues sont à remplir</t>
  </si>
  <si>
    <t>Cellule avec menu déroulant</t>
  </si>
  <si>
    <t>Cellule à compléter</t>
  </si>
  <si>
    <t>ÉTAPE 2 : Détail des superficies du projet</t>
  </si>
  <si>
    <t>Votre projet rentre dans le cadre des dérogations du respect des coefficients de pleine terre et naturalité</t>
  </si>
  <si>
    <t>activités de services où s'effectue l'accueil d'une clientèle uniquement pour les activités médicales</t>
  </si>
  <si>
    <t>parc résidentiel de loisir (zone UL et 1 AUL)</t>
  </si>
  <si>
    <t>non réglementé</t>
  </si>
  <si>
    <t>UP1</t>
  </si>
  <si>
    <t>UP2</t>
  </si>
  <si>
    <t>Projet d'extension</t>
  </si>
  <si>
    <t>UA1</t>
  </si>
  <si>
    <t>UA2</t>
  </si>
  <si>
    <t>UBi</t>
  </si>
  <si>
    <t>Uvu</t>
  </si>
  <si>
    <t>Uvp</t>
  </si>
  <si>
    <t>1AUE</t>
  </si>
  <si>
    <t>UL1</t>
  </si>
  <si>
    <t>UL2</t>
  </si>
  <si>
    <t>UL2i</t>
  </si>
  <si>
    <t>Chéméré</t>
  </si>
  <si>
    <t>Numéro d'autorisation d'urbanisme</t>
  </si>
  <si>
    <t>Projet de construction nouvelle</t>
  </si>
  <si>
    <t>Arthon-en-Retz</t>
  </si>
  <si>
    <t>Votre projet est soumis à la mise en œuvre d'un dispositif de gestion des eaux pluviales, veuillez suivre les étapes ci-dessous</t>
  </si>
  <si>
    <t>test logique C26-D26</t>
  </si>
  <si>
    <t>Surface semi-perméable (m²) et surface recouverte de terre végétale (m²) avec une hauteur &gt; 40 cm (toiture végétalisée et dalle de parking…)</t>
  </si>
  <si>
    <t>Surface recouverte de terre végétale (m²) avec une hauteur &lt; 40 cm (toiture végétalisée et dalle de parking…)</t>
  </si>
  <si>
    <t>le projet des espaces communs ne respecte pas le coefficient de pleine terre, l'effort est à reporter sur les lots à bâtir.</t>
  </si>
  <si>
    <t>le projet des espaces communs ne respecte pas le coefficient de naturalité, l'effort est à reporter sur les lots à bâtir.</t>
  </si>
  <si>
    <t>le projet des espaces communs ne respecte ni le coefficient de pleine terre, ni le coefficient de naturalité, l'effort est à reporter sur les lots à bâtir.</t>
  </si>
  <si>
    <t>votre projet ne respecte pas le coefficient de pleine terre, il convient d'augmenter les surfaces engazonnées et végétalisées.</t>
  </si>
  <si>
    <t>votre projet ne dégrade pas la situation initiale et rentre ainsi dans le cadre des dérogations sur le respect des coefficients de pleine terre et naturalité</t>
  </si>
  <si>
    <t>votre projet ne respecte ni le coefficient de pleine terre, ni le coefficient de naturalité, il convient de revoir l'ensemble des surfaces aménagées.</t>
  </si>
  <si>
    <t>votre projet ne respecte pas le coefficient de naturalité, il convient de favoriser les surfaces semi-perméables et végétalisées.</t>
  </si>
  <si>
    <t>votre projet respecte les coefficients de pleine terre et de naturalité</t>
  </si>
  <si>
    <t xml:space="preserve">votre projet rentre dans le cadre des dérogations autorisant un abaissement de 5% des coefficients de pleine terre et naturalité </t>
  </si>
  <si>
    <t xml:space="preserve">Définition du projet </t>
  </si>
  <si>
    <t>Votre projet ne crée pas de surface imperméabilisée supplémentaire. Ainsi, aucun ouvrage de rétention des eaux pluviales n'est nécessaire.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</si>
</sst>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_-;\-* #,##0_-;_-* &quot;-&quot;??_-;_-@_-"/>
    <numFmt numFmtId="165" formatCode="#,##0.0000_ ;\-#,##0.0000\ "/>
    <numFmt numFmtId="166" formatCode="0.00000"/>
    <numFmt numFmtId="167" formatCode="0.0"/>
    <numFmt numFmtId="168" formatCode="#,##0.00_ ;\-#,##0.00\ "/>
    <numFmt numFmtId="169" formatCode="dd&quot;j &quot;hh&quot;h &quot;mm&quot;min &quot;ss&quot;s&quot;"/>
    <numFmt numFmtId="170" formatCode="0.000"/>
    <numFmt numFmtId="171" formatCode="0.0%"/>
  </numFmts>
  <fonts count="2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0"/>
      <name val="MS Sans Serif"/>
      <family val="2"/>
    </font>
    <font>
      <sz val="9"/>
      <name val="Verdana"/>
      <family val="2"/>
    </font>
    <font>
      <sz val="9"/>
      <color indexed="17"/>
      <name val="Verdana"/>
      <family val="2"/>
    </font>
    <font>
      <b/>
      <sz val="9"/>
      <color indexed="17"/>
      <name val="Verdana"/>
      <family val="2"/>
    </font>
    <font>
      <sz val="9"/>
      <color indexed="12"/>
      <name val="Verdana"/>
      <family val="2"/>
    </font>
    <font>
      <b/>
      <sz val="9"/>
      <name val="Verdana"/>
      <family val="2"/>
    </font>
    <font>
      <sz val="9"/>
      <color indexed="57"/>
      <name val="Verdana"/>
      <family val="2"/>
    </font>
    <font>
      <sz val="9"/>
      <color indexed="10"/>
      <name val="Verdana"/>
      <family val="2"/>
    </font>
    <font>
      <sz val="9"/>
      <color rgb="FFFF0000"/>
      <name val="Verdana"/>
      <family val="2"/>
    </font>
    <font>
      <sz val="11"/>
      <color theme="1"/>
      <name val="Arial"/>
      <family val="2"/>
    </font>
    <font>
      <sz val="11"/>
      <color theme="1"/>
      <name val="Calibri"/>
      <family val="2"/>
    </font>
    <font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lightGray"/>
    </fill>
    <fill>
      <patternFill patternType="solid">
        <fgColor theme="8" tint="0.79998168889431442"/>
        <bgColor indexed="64"/>
      </patternFill>
    </fill>
    <fill>
      <patternFill patternType="solid">
        <fgColor theme="7" tint="-0.2499465926084170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E2FEFD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08B1A8"/>
        <bgColor indexed="64"/>
      </patternFill>
    </fill>
  </fills>
  <borders count="4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rgb="FF08B1A8"/>
      </left>
      <right/>
      <top style="medium">
        <color rgb="FF08B1A8"/>
      </top>
      <bottom/>
      <diagonal/>
    </border>
    <border>
      <left/>
      <right/>
      <top style="medium">
        <color rgb="FF08B1A8"/>
      </top>
      <bottom/>
      <diagonal/>
    </border>
    <border>
      <left/>
      <right style="medium">
        <color rgb="FF08B1A8"/>
      </right>
      <top style="medium">
        <color rgb="FF08B1A8"/>
      </top>
      <bottom/>
      <diagonal/>
    </border>
    <border>
      <left style="medium">
        <color rgb="FF08B1A8"/>
      </left>
      <right/>
      <top/>
      <bottom style="medium">
        <color rgb="FF08B1A8"/>
      </bottom>
      <diagonal/>
    </border>
    <border>
      <left/>
      <right/>
      <top/>
      <bottom style="medium">
        <color rgb="FF08B1A8"/>
      </bottom>
      <diagonal/>
    </border>
    <border>
      <left/>
      <right style="medium">
        <color rgb="FF08B1A8"/>
      </right>
      <top/>
      <bottom style="medium">
        <color rgb="FF08B1A8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medium">
        <color theme="6"/>
      </left>
      <right style="thin">
        <color theme="6"/>
      </right>
      <top style="medium">
        <color theme="6"/>
      </top>
      <bottom style="medium">
        <color theme="6"/>
      </bottom>
      <diagonal/>
    </border>
    <border>
      <left style="thin">
        <color theme="6"/>
      </left>
      <right style="medium">
        <color theme="6"/>
      </right>
      <top style="medium">
        <color theme="6"/>
      </top>
      <bottom style="medium">
        <color theme="6"/>
      </bottom>
      <diagonal/>
    </border>
    <border diagonalUp="1" diagonalDown="1"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 style="thin">
        <color auto="1"/>
      </diagonal>
    </border>
    <border>
      <left style="medium">
        <color theme="6"/>
      </left>
      <right style="thin">
        <color theme="6"/>
      </right>
      <top style="medium">
        <color theme="6"/>
      </top>
      <bottom style="thin">
        <color theme="6"/>
      </bottom>
      <diagonal/>
    </border>
    <border>
      <left style="thin">
        <color theme="6"/>
      </left>
      <right style="medium">
        <color theme="6"/>
      </right>
      <top style="medium">
        <color theme="6"/>
      </top>
      <bottom style="thin">
        <color theme="6"/>
      </bottom>
      <diagonal/>
    </border>
    <border>
      <left style="medium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theme="6"/>
      </left>
      <right style="medium">
        <color theme="6"/>
      </right>
      <top style="thin">
        <color theme="6"/>
      </top>
      <bottom style="thin">
        <color theme="6"/>
      </bottom>
      <diagonal/>
    </border>
    <border>
      <left style="medium">
        <color theme="6"/>
      </left>
      <right style="thin">
        <color theme="6"/>
      </right>
      <top style="thin">
        <color theme="6"/>
      </top>
      <bottom style="medium">
        <color theme="6"/>
      </bottom>
      <diagonal/>
    </border>
    <border>
      <left style="thin">
        <color theme="6"/>
      </left>
      <right style="medium">
        <color theme="6"/>
      </right>
      <top style="thin">
        <color theme="6"/>
      </top>
      <bottom style="medium">
        <color theme="6"/>
      </bottom>
      <diagonal/>
    </border>
    <border>
      <left style="thin">
        <color theme="6"/>
      </left>
      <right style="thin">
        <color theme="6"/>
      </right>
      <top/>
      <bottom style="thin">
        <color theme="6"/>
      </bottom>
      <diagonal/>
    </border>
    <border>
      <left style="thin">
        <color theme="6"/>
      </left>
      <right style="thin">
        <color theme="6"/>
      </right>
      <top style="medium">
        <color theme="6"/>
      </top>
      <bottom style="medium">
        <color theme="6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6"/>
      </top>
      <bottom/>
      <diagonal/>
    </border>
    <border>
      <left style="thin">
        <color theme="0"/>
      </left>
      <right style="thin">
        <color theme="0"/>
      </right>
      <top style="thin">
        <color theme="6"/>
      </top>
      <bottom style="thin">
        <color theme="0"/>
      </bottom>
      <diagonal/>
    </border>
    <border>
      <left/>
      <right/>
      <top style="thin">
        <color theme="6"/>
      </top>
      <bottom/>
      <diagonal/>
    </border>
    <border>
      <left/>
      <right style="medium">
        <color theme="6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medium">
        <color rgb="FF08B1A8"/>
      </top>
      <bottom/>
      <diagonal/>
    </border>
    <border>
      <left style="thin">
        <color theme="0"/>
      </left>
      <right/>
      <top/>
      <bottom style="medium">
        <color rgb="FF08B1A8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medium">
        <color theme="6"/>
      </left>
      <right/>
      <top style="medium">
        <color theme="6"/>
      </top>
      <bottom/>
      <diagonal/>
    </border>
    <border>
      <left/>
      <right style="medium">
        <color theme="6"/>
      </right>
      <top style="medium">
        <color theme="6"/>
      </top>
      <bottom/>
      <diagonal/>
    </border>
    <border>
      <left style="medium">
        <color theme="6"/>
      </left>
      <right/>
      <top/>
      <bottom/>
      <diagonal/>
    </border>
    <border>
      <left/>
      <right style="medium">
        <color theme="6"/>
      </right>
      <top/>
      <bottom/>
      <diagonal/>
    </border>
    <border>
      <left style="medium">
        <color theme="6"/>
      </left>
      <right/>
      <top/>
      <bottom style="medium">
        <color theme="6"/>
      </bottom>
      <diagonal/>
    </border>
    <border>
      <left/>
      <right style="medium">
        <color theme="6"/>
      </right>
      <top/>
      <bottom style="medium">
        <color theme="6"/>
      </bottom>
      <diagonal/>
    </border>
    <border>
      <left style="thin">
        <color theme="6"/>
      </left>
      <right/>
      <top style="thin">
        <color theme="6"/>
      </top>
      <bottom style="thin">
        <color theme="6"/>
      </bottom>
      <diagonal/>
    </border>
    <border>
      <left style="thin">
        <color theme="6"/>
      </left>
      <right style="medium">
        <color theme="6"/>
      </right>
      <top style="thin">
        <color theme="0"/>
      </top>
      <bottom/>
      <diagonal/>
    </border>
    <border>
      <left style="thin">
        <color theme="6"/>
      </left>
      <right style="thin">
        <color theme="0"/>
      </right>
      <top/>
      <bottom style="thin">
        <color theme="0"/>
      </bottom>
      <diagonal/>
    </border>
  </borders>
  <cellStyleXfs count="5">
    <xf numFmtId="0" fontId="0" fillId="0" borderId="0"/>
    <xf numFmtId="43" fontId="3" fillId="0" borderId="0" applyFont="0" applyFill="0" applyBorder="0" applyAlignment="0" applyProtection="0"/>
    <xf numFmtId="0" fontId="5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147">
    <xf numFmtId="0" fontId="0" fillId="0" borderId="0" xfId="0"/>
    <xf numFmtId="0" fontId="0" fillId="0" borderId="0" xfId="0" applyAlignment="1">
      <alignment horizontal="center" vertical="center" wrapText="1"/>
    </xf>
    <xf numFmtId="0" fontId="6" fillId="0" borderId="0" xfId="2" applyFont="1"/>
    <xf numFmtId="2" fontId="6" fillId="0" borderId="1" xfId="2" applyNumberFormat="1" applyFont="1" applyBorder="1"/>
    <xf numFmtId="0" fontId="7" fillId="0" borderId="1" xfId="2" applyFont="1" applyBorder="1" applyAlignment="1">
      <alignment horizontal="center"/>
    </xf>
    <xf numFmtId="0" fontId="8" fillId="0" borderId="1" xfId="2" applyFont="1" applyBorder="1" applyAlignment="1">
      <alignment horizontal="center"/>
    </xf>
    <xf numFmtId="0" fontId="9" fillId="0" borderId="1" xfId="2" applyFont="1" applyBorder="1" applyAlignment="1">
      <alignment horizontal="center"/>
    </xf>
    <xf numFmtId="0" fontId="6" fillId="0" borderId="1" xfId="2" applyFont="1" applyBorder="1" applyAlignment="1">
      <alignment horizontal="right" vertical="center"/>
    </xf>
    <xf numFmtId="0" fontId="10" fillId="0" borderId="1" xfId="2" applyFont="1" applyBorder="1" applyAlignment="1">
      <alignment horizontal="center"/>
    </xf>
    <xf numFmtId="0" fontId="10" fillId="0" borderId="1" xfId="2" applyFont="1" applyBorder="1" applyAlignment="1">
      <alignment horizontal="center" wrapText="1"/>
    </xf>
    <xf numFmtId="0" fontId="11" fillId="0" borderId="1" xfId="2" applyFont="1" applyBorder="1" applyAlignment="1">
      <alignment horizontal="center"/>
    </xf>
    <xf numFmtId="0" fontId="11" fillId="0" borderId="1" xfId="2" applyFont="1" applyBorder="1" applyAlignment="1">
      <alignment horizontal="left"/>
    </xf>
    <xf numFmtId="0" fontId="9" fillId="0" borderId="1" xfId="2" applyFont="1" applyBorder="1" applyAlignment="1">
      <alignment horizontal="left"/>
    </xf>
    <xf numFmtId="0" fontId="6" fillId="0" borderId="1" xfId="2" applyFont="1" applyBorder="1" applyAlignment="1">
      <alignment horizontal="center"/>
    </xf>
    <xf numFmtId="0" fontId="6" fillId="0" borderId="1" xfId="2" applyFont="1" applyBorder="1" applyAlignment="1">
      <alignment horizontal="left" wrapText="1"/>
    </xf>
    <xf numFmtId="0" fontId="12" fillId="0" borderId="1" xfId="2" applyFont="1" applyBorder="1" applyAlignment="1">
      <alignment horizontal="left"/>
    </xf>
    <xf numFmtId="0" fontId="12" fillId="0" borderId="1" xfId="2" applyFont="1" applyBorder="1" applyAlignment="1">
      <alignment horizontal="center"/>
    </xf>
    <xf numFmtId="0" fontId="13" fillId="0" borderId="1" xfId="2" applyFont="1" applyBorder="1" applyAlignment="1">
      <alignment horizontal="center"/>
    </xf>
    <xf numFmtId="0" fontId="12" fillId="0" borderId="0" xfId="2" applyFont="1"/>
    <xf numFmtId="166" fontId="6" fillId="0" borderId="1" xfId="2" applyNumberFormat="1" applyFont="1" applyBorder="1"/>
    <xf numFmtId="0" fontId="0" fillId="0" borderId="0" xfId="0" applyAlignment="1">
      <alignment horizontal="left" vertical="center"/>
    </xf>
    <xf numFmtId="9" fontId="0" fillId="0" borderId="0" xfId="0" applyNumberFormat="1"/>
    <xf numFmtId="44" fontId="0" fillId="0" borderId="0" xfId="3" applyFont="1"/>
    <xf numFmtId="0" fontId="1" fillId="0" borderId="0" xfId="0" applyFont="1"/>
    <xf numFmtId="0" fontId="2" fillId="0" borderId="0" xfId="0" applyFont="1"/>
    <xf numFmtId="9" fontId="0" fillId="0" borderId="0" xfId="4" applyFont="1"/>
    <xf numFmtId="0" fontId="1" fillId="5" borderId="2" xfId="0" applyFont="1" applyFill="1" applyBorder="1" applyAlignment="1">
      <alignment horizontal="left" vertical="center" wrapText="1"/>
    </xf>
    <xf numFmtId="0" fontId="0" fillId="7" borderId="2" xfId="0" applyFill="1" applyBorder="1" applyAlignment="1" applyProtection="1">
      <alignment horizontal="center" vertical="center"/>
      <protection locked="0"/>
    </xf>
    <xf numFmtId="0" fontId="1" fillId="5" borderId="2" xfId="0" applyFont="1" applyFill="1" applyBorder="1" applyAlignment="1">
      <alignment horizontal="left" vertical="center"/>
    </xf>
    <xf numFmtId="0" fontId="0" fillId="8" borderId="2" xfId="0" applyFill="1" applyBorder="1" applyAlignment="1" applyProtection="1">
      <alignment horizontal="center"/>
      <protection locked="0"/>
    </xf>
    <xf numFmtId="0" fontId="0" fillId="8" borderId="2" xfId="0" applyFill="1" applyBorder="1" applyAlignment="1" applyProtection="1">
      <alignment horizontal="center" vertical="center"/>
      <protection locked="0"/>
    </xf>
    <xf numFmtId="0" fontId="0" fillId="5" borderId="2" xfId="0" applyFill="1" applyBorder="1"/>
    <xf numFmtId="0" fontId="0" fillId="0" borderId="3" xfId="0" applyBorder="1"/>
    <xf numFmtId="0" fontId="2" fillId="0" borderId="3" xfId="0" applyFont="1" applyBorder="1"/>
    <xf numFmtId="0" fontId="0" fillId="0" borderId="10" xfId="0" applyBorder="1"/>
    <xf numFmtId="0" fontId="0" fillId="0" borderId="11" xfId="0" applyBorder="1"/>
    <xf numFmtId="3" fontId="0" fillId="8" borderId="2" xfId="0" applyNumberFormat="1" applyFill="1" applyBorder="1" applyAlignment="1" applyProtection="1">
      <alignment horizontal="center" vertical="center" wrapText="1"/>
      <protection locked="0"/>
    </xf>
    <xf numFmtId="0" fontId="1" fillId="5" borderId="2" xfId="0" applyFont="1" applyFill="1" applyBorder="1"/>
    <xf numFmtId="0" fontId="0" fillId="0" borderId="12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2" xfId="0" applyBorder="1"/>
    <xf numFmtId="0" fontId="2" fillId="0" borderId="11" xfId="0" applyFont="1" applyBorder="1"/>
    <xf numFmtId="0" fontId="0" fillId="0" borderId="12" xfId="0" applyBorder="1" applyAlignment="1">
      <alignment horizontal="center" vertical="center" wrapText="1"/>
    </xf>
    <xf numFmtId="164" fontId="1" fillId="6" borderId="2" xfId="1" applyNumberFormat="1" applyFont="1" applyFill="1" applyBorder="1" applyAlignment="1">
      <alignment horizontal="center"/>
    </xf>
    <xf numFmtId="0" fontId="1" fillId="6" borderId="2" xfId="0" applyFont="1" applyFill="1" applyBorder="1"/>
    <xf numFmtId="0" fontId="1" fillId="0" borderId="2" xfId="0" applyFont="1" applyBorder="1" applyAlignment="1">
      <alignment vertical="center" wrapText="1"/>
    </xf>
    <xf numFmtId="164" fontId="1" fillId="0" borderId="2" xfId="1" applyNumberFormat="1" applyFont="1" applyFill="1" applyBorder="1" applyAlignment="1">
      <alignment horizontal="center" vertical="center" wrapText="1"/>
    </xf>
    <xf numFmtId="0" fontId="0" fillId="4" borderId="2" xfId="0" applyFill="1" applyBorder="1"/>
    <xf numFmtId="0" fontId="0" fillId="3" borderId="2" xfId="0" applyFill="1" applyBorder="1" applyAlignment="1" applyProtection="1">
      <alignment horizontal="center" vertical="center"/>
      <protection locked="0"/>
    </xf>
    <xf numFmtId="2" fontId="0" fillId="3" borderId="2" xfId="0" applyNumberFormat="1" applyFill="1" applyBorder="1" applyAlignment="1" applyProtection="1">
      <alignment horizontal="center" vertical="center"/>
      <protection locked="0"/>
    </xf>
    <xf numFmtId="0" fontId="19" fillId="0" borderId="2" xfId="0" applyFont="1" applyBorder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/>
    <xf numFmtId="0" fontId="0" fillId="0" borderId="2" xfId="0" applyBorder="1" applyAlignment="1">
      <alignment vertical="center"/>
    </xf>
    <xf numFmtId="0" fontId="0" fillId="5" borderId="2" xfId="0" applyFill="1" applyBorder="1" applyAlignment="1">
      <alignment horizontal="center" vertical="center" wrapText="1"/>
    </xf>
    <xf numFmtId="2" fontId="0" fillId="0" borderId="2" xfId="0" applyNumberFormat="1" applyBorder="1" applyAlignment="1">
      <alignment horizontal="center" vertical="center" wrapText="1"/>
    </xf>
    <xf numFmtId="165" fontId="0" fillId="0" borderId="2" xfId="0" applyNumberFormat="1" applyBorder="1" applyAlignment="1">
      <alignment horizontal="center" vertical="center"/>
    </xf>
    <xf numFmtId="168" fontId="0" fillId="0" borderId="2" xfId="0" applyNumberFormat="1" applyBorder="1" applyAlignment="1">
      <alignment horizontal="center" vertical="center"/>
    </xf>
    <xf numFmtId="0" fontId="0" fillId="2" borderId="21" xfId="0" applyFill="1" applyBorder="1"/>
    <xf numFmtId="167" fontId="0" fillId="0" borderId="2" xfId="0" applyNumberFormat="1" applyBorder="1" applyAlignment="1">
      <alignment horizontal="center"/>
    </xf>
    <xf numFmtId="167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wrapText="1"/>
    </xf>
    <xf numFmtId="169" fontId="0" fillId="0" borderId="2" xfId="0" applyNumberFormat="1" applyBorder="1" applyAlignment="1">
      <alignment horizontal="center" wrapText="1"/>
    </xf>
    <xf numFmtId="169" fontId="0" fillId="0" borderId="2" xfId="0" applyNumberFormat="1" applyBorder="1" applyAlignment="1">
      <alignment horizontal="center"/>
    </xf>
    <xf numFmtId="0" fontId="0" fillId="8" borderId="28" xfId="0" applyFill="1" applyBorder="1" applyAlignment="1" applyProtection="1">
      <alignment horizontal="center" vertical="center"/>
      <protection locked="0"/>
    </xf>
    <xf numFmtId="0" fontId="1" fillId="0" borderId="28" xfId="0" applyFont="1" applyBorder="1" applyAlignment="1">
      <alignment horizontal="left" vertical="center" wrapText="1"/>
    </xf>
    <xf numFmtId="0" fontId="0" fillId="0" borderId="28" xfId="0" applyBorder="1" applyAlignment="1">
      <alignment horizontal="center" vertical="center" wrapText="1"/>
    </xf>
    <xf numFmtId="11" fontId="0" fillId="7" borderId="2" xfId="0" applyNumberFormat="1" applyFill="1" applyBorder="1" applyAlignment="1" applyProtection="1">
      <alignment horizontal="center" vertical="center"/>
      <protection locked="0"/>
    </xf>
    <xf numFmtId="0" fontId="0" fillId="5" borderId="28" xfId="0" applyFill="1" applyBorder="1" applyAlignment="1">
      <alignment vertical="center" wrapText="1"/>
    </xf>
    <xf numFmtId="3" fontId="0" fillId="7" borderId="2" xfId="0" applyNumberFormat="1" applyFill="1" applyBorder="1" applyAlignment="1" applyProtection="1">
      <alignment horizontal="center"/>
      <protection locked="0"/>
    </xf>
    <xf numFmtId="3" fontId="0" fillId="7" borderId="2" xfId="0" applyNumberFormat="1" applyFill="1" applyBorder="1" applyAlignment="1" applyProtection="1">
      <alignment horizontal="center" vertical="center"/>
      <protection locked="0"/>
    </xf>
    <xf numFmtId="0" fontId="20" fillId="9" borderId="19" xfId="0" applyFont="1" applyFill="1" applyBorder="1" applyAlignment="1">
      <alignment horizontal="center" vertical="center"/>
    </xf>
    <xf numFmtId="0" fontId="20" fillId="9" borderId="20" xfId="0" applyFont="1" applyFill="1" applyBorder="1" applyAlignment="1">
      <alignment horizontal="center" vertical="center"/>
    </xf>
    <xf numFmtId="171" fontId="0" fillId="0" borderId="3" xfId="4" applyNumberFormat="1" applyFont="1" applyBorder="1"/>
    <xf numFmtId="164" fontId="0" fillId="0" borderId="3" xfId="0" applyNumberFormat="1" applyBorder="1"/>
    <xf numFmtId="0" fontId="0" fillId="0" borderId="11" xfId="0" applyBorder="1" applyAlignment="1">
      <alignment horizontal="center"/>
    </xf>
    <xf numFmtId="0" fontId="1" fillId="5" borderId="28" xfId="0" applyFont="1" applyFill="1" applyBorder="1" applyAlignment="1">
      <alignment horizontal="left" vertical="center"/>
    </xf>
    <xf numFmtId="0" fontId="0" fillId="0" borderId="30" xfId="0" applyBorder="1"/>
    <xf numFmtId="164" fontId="1" fillId="0" borderId="31" xfId="1" applyNumberFormat="1" applyFont="1" applyFill="1" applyBorder="1"/>
    <xf numFmtId="164" fontId="0" fillId="0" borderId="13" xfId="0" applyNumberFormat="1" applyBorder="1"/>
    <xf numFmtId="164" fontId="0" fillId="0" borderId="12" xfId="0" applyNumberFormat="1" applyBorder="1"/>
    <xf numFmtId="164" fontId="20" fillId="6" borderId="2" xfId="1" applyNumberFormat="1" applyFont="1" applyFill="1" applyBorder="1" applyAlignment="1">
      <alignment horizontal="right"/>
    </xf>
    <xf numFmtId="0" fontId="16" fillId="0" borderId="32" xfId="0" applyFont="1" applyBorder="1" applyAlignment="1">
      <alignment horizontal="center" vertical="center" wrapText="1"/>
    </xf>
    <xf numFmtId="0" fontId="19" fillId="0" borderId="33" xfId="0" applyFont="1" applyBorder="1" applyAlignment="1">
      <alignment vertical="center" wrapText="1"/>
    </xf>
    <xf numFmtId="0" fontId="0" fillId="0" borderId="14" xfId="0" applyBorder="1"/>
    <xf numFmtId="2" fontId="0" fillId="0" borderId="3" xfId="0" applyNumberFormat="1" applyBorder="1"/>
    <xf numFmtId="0" fontId="0" fillId="0" borderId="3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9" fillId="0" borderId="13" xfId="0" applyFont="1" applyBorder="1" applyAlignment="1">
      <alignment vertical="center" wrapText="1"/>
    </xf>
    <xf numFmtId="0" fontId="16" fillId="0" borderId="1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0" fontId="0" fillId="0" borderId="35" xfId="0" applyBorder="1"/>
    <xf numFmtId="0" fontId="1" fillId="5" borderId="28" xfId="0" applyFont="1" applyFill="1" applyBorder="1" applyAlignment="1">
      <alignment horizontal="left" vertical="center" wrapText="1"/>
    </xf>
    <xf numFmtId="0" fontId="0" fillId="0" borderId="36" xfId="0" applyBorder="1"/>
    <xf numFmtId="0" fontId="0" fillId="0" borderId="37" xfId="0" applyBorder="1"/>
    <xf numFmtId="2" fontId="19" fillId="0" borderId="2" xfId="0" applyNumberFormat="1" applyFont="1" applyBorder="1" applyAlignment="1">
      <alignment horizontal="center" vertical="center" wrapText="1"/>
    </xf>
    <xf numFmtId="0" fontId="0" fillId="8" borderId="28" xfId="0" applyFill="1" applyBorder="1" applyAlignment="1" applyProtection="1">
      <alignment horizontal="center" vertical="center" wrapText="1"/>
      <protection locked="0"/>
    </xf>
    <xf numFmtId="0" fontId="24" fillId="0" borderId="0" xfId="0" applyFont="1"/>
    <xf numFmtId="9" fontId="1" fillId="0" borderId="11" xfId="4" applyFont="1" applyBorder="1" applyAlignment="1">
      <alignment horizontal="right"/>
    </xf>
    <xf numFmtId="0" fontId="0" fillId="5" borderId="2" xfId="0" applyFill="1" applyBorder="1" applyAlignment="1">
      <alignment wrapText="1"/>
    </xf>
    <xf numFmtId="164" fontId="0" fillId="0" borderId="11" xfId="0" applyNumberFormat="1" applyBorder="1"/>
    <xf numFmtId="3" fontId="0" fillId="0" borderId="11" xfId="0" applyNumberFormat="1" applyBorder="1"/>
    <xf numFmtId="0" fontId="0" fillId="0" borderId="3" xfId="0" applyBorder="1" applyAlignment="1">
      <alignment vertical="center"/>
    </xf>
    <xf numFmtId="2" fontId="0" fillId="0" borderId="2" xfId="0" applyNumberFormat="1" applyBorder="1" applyAlignment="1">
      <alignment horizontal="center" vertical="center"/>
    </xf>
    <xf numFmtId="0" fontId="0" fillId="8" borderId="44" xfId="0" applyFill="1" applyBorder="1" applyAlignment="1" applyProtection="1">
      <alignment horizontal="center"/>
      <protection locked="0"/>
    </xf>
    <xf numFmtId="0" fontId="0" fillId="0" borderId="46" xfId="0" applyBorder="1" applyAlignment="1">
      <alignment horizontal="center"/>
    </xf>
    <xf numFmtId="0" fontId="1" fillId="0" borderId="45" xfId="0" applyFont="1" applyBorder="1" applyAlignment="1">
      <alignment horizontal="center" vertical="center"/>
    </xf>
    <xf numFmtId="170" fontId="0" fillId="7" borderId="2" xfId="0" applyNumberFormat="1" applyFill="1" applyBorder="1" applyAlignment="1" applyProtection="1">
      <alignment horizontal="right" vertical="center"/>
      <protection locked="0"/>
    </xf>
    <xf numFmtId="2" fontId="0" fillId="7" borderId="2" xfId="0" applyNumberFormat="1" applyFill="1" applyBorder="1" applyAlignment="1" applyProtection="1">
      <alignment horizontal="center" vertical="center"/>
      <protection locked="0"/>
    </xf>
    <xf numFmtId="9" fontId="1" fillId="6" borderId="2" xfId="4" applyFont="1" applyFill="1" applyBorder="1" applyAlignment="1">
      <alignment horizontal="right"/>
    </xf>
    <xf numFmtId="1" fontId="0" fillId="7" borderId="2" xfId="0" applyNumberFormat="1" applyFill="1" applyBorder="1" applyProtection="1">
      <protection locked="0"/>
    </xf>
    <xf numFmtId="3" fontId="0" fillId="7" borderId="28" xfId="0" applyNumberFormat="1" applyFill="1" applyBorder="1" applyProtection="1">
      <protection locked="0"/>
    </xf>
    <xf numFmtId="1" fontId="0" fillId="7" borderId="28" xfId="1" applyNumberFormat="1" applyFont="1" applyFill="1" applyBorder="1" applyAlignment="1">
      <alignment horizontal="right" vertical="center"/>
    </xf>
    <xf numFmtId="3" fontId="0" fillId="7" borderId="2" xfId="0" applyNumberFormat="1" applyFill="1" applyBorder="1" applyProtection="1">
      <protection locked="0"/>
    </xf>
    <xf numFmtId="1" fontId="0" fillId="7" borderId="2" xfId="1" applyNumberFormat="1" applyFont="1" applyFill="1" applyBorder="1" applyProtection="1">
      <protection locked="0"/>
    </xf>
    <xf numFmtId="0" fontId="17" fillId="5" borderId="4" xfId="0" applyFont="1" applyFill="1" applyBorder="1" applyAlignment="1">
      <alignment horizontal="center" vertical="center" wrapText="1"/>
    </xf>
    <xf numFmtId="0" fontId="17" fillId="5" borderId="5" xfId="0" applyFont="1" applyFill="1" applyBorder="1" applyAlignment="1">
      <alignment horizontal="center" vertical="center" wrapText="1"/>
    </xf>
    <xf numFmtId="0" fontId="17" fillId="5" borderId="6" xfId="0" applyFont="1" applyFill="1" applyBorder="1" applyAlignment="1">
      <alignment horizontal="center" vertical="center" wrapText="1"/>
    </xf>
    <xf numFmtId="0" fontId="17" fillId="5" borderId="7" xfId="0" applyFont="1" applyFill="1" applyBorder="1" applyAlignment="1">
      <alignment horizontal="center" vertical="center" wrapText="1"/>
    </xf>
    <xf numFmtId="0" fontId="17" fillId="5" borderId="8" xfId="0" applyFont="1" applyFill="1" applyBorder="1" applyAlignment="1">
      <alignment horizontal="center" vertical="center" wrapText="1"/>
    </xf>
    <xf numFmtId="0" fontId="17" fillId="5" borderId="9" xfId="0" applyFont="1" applyFill="1" applyBorder="1" applyAlignment="1">
      <alignment horizontal="center" vertical="center" wrapText="1"/>
    </xf>
    <xf numFmtId="0" fontId="0" fillId="0" borderId="38" xfId="0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42" xfId="0" applyBorder="1" applyAlignment="1">
      <alignment horizontal="center"/>
    </xf>
    <xf numFmtId="0" fontId="1" fillId="0" borderId="39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0" fontId="23" fillId="0" borderId="22" xfId="0" applyFont="1" applyBorder="1" applyAlignment="1">
      <alignment horizontal="center"/>
    </xf>
    <xf numFmtId="0" fontId="23" fillId="0" borderId="23" xfId="0" applyFont="1" applyBorder="1" applyAlignment="1">
      <alignment horizontal="center"/>
    </xf>
    <xf numFmtId="0" fontId="22" fillId="9" borderId="19" xfId="0" applyFont="1" applyFill="1" applyBorder="1" applyAlignment="1">
      <alignment horizontal="center"/>
    </xf>
    <xf numFmtId="0" fontId="22" fillId="9" borderId="29" xfId="0" applyFont="1" applyFill="1" applyBorder="1" applyAlignment="1">
      <alignment horizontal="center"/>
    </xf>
    <xf numFmtId="0" fontId="22" fillId="9" borderId="20" xfId="0" applyFont="1" applyFill="1" applyBorder="1" applyAlignment="1">
      <alignment horizontal="center"/>
    </xf>
    <xf numFmtId="0" fontId="22" fillId="9" borderId="19" xfId="0" applyFont="1" applyFill="1" applyBorder="1" applyAlignment="1">
      <alignment horizontal="center" vertical="center"/>
    </xf>
    <xf numFmtId="0" fontId="22" fillId="9" borderId="20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23" fillId="8" borderId="24" xfId="0" applyFont="1" applyFill="1" applyBorder="1" applyAlignment="1">
      <alignment horizontal="center"/>
    </xf>
    <xf numFmtId="0" fontId="23" fillId="8" borderId="25" xfId="0" applyFont="1" applyFill="1" applyBorder="1" applyAlignment="1">
      <alignment horizontal="center"/>
    </xf>
    <xf numFmtId="0" fontId="23" fillId="7" borderId="26" xfId="0" applyFont="1" applyFill="1" applyBorder="1" applyAlignment="1">
      <alignment horizontal="center" vertical="center" wrapText="1"/>
    </xf>
    <xf numFmtId="0" fontId="23" fillId="7" borderId="27" xfId="0" applyFont="1" applyFill="1" applyBorder="1" applyAlignment="1">
      <alignment horizontal="center" vertical="center" wrapText="1"/>
    </xf>
    <xf numFmtId="0" fontId="0" fillId="0" borderId="0" xfId="0"/>
    <xf numFmtId="0" fontId="6" fillId="0" borderId="1" xfId="2" applyFont="1" applyBorder="1" applyAlignment="1">
      <alignment horizontal="center" wrapText="1"/>
    </xf>
    <xf numFmtId="0" fontId="6" fillId="0" borderId="0" xfId="2" applyFont="1" applyAlignment="1">
      <alignment horizontal="center" vertical="center"/>
    </xf>
  </cellXfs>
  <cellStyles count="5">
    <cellStyle name="Milliers" xfId="1" builtinId="3"/>
    <cellStyle name="Monétaire" xfId="3" builtinId="4"/>
    <cellStyle name="Normal" xfId="0" builtinId="0"/>
    <cellStyle name="Normal 2" xfId="2" xr:uid="{020DA308-0BBB-46DF-B00C-83DB5EF215FE}"/>
    <cellStyle name="Pourcentage" xfId="4" builtinId="5"/>
  </cellStyles>
  <dxfs count="180">
    <dxf>
      <font>
        <b/>
        <i val="0"/>
        <color theme="0"/>
      </font>
      <fill>
        <patternFill>
          <bgColor rgb="FF00B050"/>
        </patternFill>
      </fill>
      <border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  <vertical/>
        <horizontal/>
      </border>
    </dxf>
    <dxf>
      <font>
        <b/>
        <i val="0"/>
        <color rgb="FFC00000"/>
      </font>
      <fill>
        <patternFill>
          <bgColor rgb="FFFFC000"/>
        </patternFill>
      </fill>
      <border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</border>
    </dxf>
    <dxf>
      <border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  <vertical/>
        <horizontal/>
      </border>
    </dxf>
    <dxf>
      <font>
        <b/>
        <i val="0"/>
        <color theme="0"/>
      </font>
      <fill>
        <patternFill>
          <bgColor rgb="FF00B050"/>
        </patternFill>
      </fill>
      <border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  <vertical/>
        <horizontal/>
      </border>
    </dxf>
    <dxf>
      <font>
        <b/>
        <i val="0"/>
        <color rgb="FFC00000"/>
      </font>
      <fill>
        <patternFill>
          <bgColor rgb="FFFFC000"/>
        </patternFill>
      </fill>
      <border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  <vertical/>
        <horizontal/>
      </border>
    </dxf>
    <dxf>
      <font>
        <b/>
        <i val="0"/>
        <color theme="0"/>
      </font>
      <fill>
        <patternFill>
          <bgColor rgb="FF7030A0"/>
        </patternFill>
      </fill>
      <border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  <vertical/>
        <horizontal/>
      </border>
    </dxf>
    <dxf>
      <font>
        <color theme="2" tint="-0.499984740745262"/>
      </font>
      <fill>
        <patternFill>
          <bgColor theme="0" tint="-4.9989318521683403E-2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border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  <vertical/>
        <horizontal/>
      </border>
    </dxf>
    <dxf>
      <font>
        <b/>
        <i val="0"/>
      </font>
      <fill>
        <patternFill>
          <bgColor rgb="FF92D050"/>
        </patternFill>
      </fill>
      <border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  <vertical/>
        <horizontal/>
      </border>
    </dxf>
    <dxf>
      <font>
        <color theme="2" tint="-0.24994659260841701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rgb="FFFFC000"/>
        </patternFill>
      </fill>
      <border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  <vertical/>
        <horizontal/>
      </border>
    </dxf>
    <dxf>
      <font>
        <b/>
        <i val="0"/>
      </font>
      <fill>
        <patternFill>
          <bgColor rgb="FFFFFF00"/>
        </patternFill>
      </fill>
      <border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  <vertical/>
        <horizontal/>
      </border>
    </dxf>
    <dxf>
      <font>
        <b/>
        <i val="0"/>
      </font>
      <fill>
        <patternFill>
          <bgColor rgb="FF00B050"/>
        </patternFill>
      </fill>
      <border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  <vertical/>
        <horizontal/>
      </border>
    </dxf>
    <dxf>
      <border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  <vertical/>
        <horizontal/>
      </border>
    </dxf>
    <dxf>
      <font>
        <b/>
        <i val="0"/>
        <color theme="0"/>
      </font>
      <fill>
        <patternFill>
          <bgColor rgb="FF0070C0"/>
        </patternFill>
      </fill>
      <border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</border>
    </dxf>
    <dxf>
      <font>
        <color theme="6"/>
      </font>
      <fill>
        <patternFill>
          <bgColor theme="2"/>
        </patternFill>
      </fill>
    </dxf>
    <dxf>
      <font>
        <b/>
        <i val="0"/>
        <color theme="0"/>
      </font>
      <fill>
        <patternFill>
          <bgColor rgb="FF0070C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auto="1"/>
      </font>
      <fill>
        <patternFill>
          <bgColor theme="2" tint="-9.9948118533890809E-2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color theme="2" tint="-0.24994659260841701"/>
      </font>
      <fill>
        <patternFill>
          <bgColor theme="2"/>
        </patternFill>
      </fill>
    </dxf>
    <dxf>
      <font>
        <color theme="0"/>
      </font>
      <fill>
        <patternFill patternType="gray125">
          <bgColor theme="0"/>
        </patternFill>
      </fill>
    </dxf>
    <dxf>
      <font>
        <color theme="0"/>
      </font>
      <fill>
        <patternFill patternType="gray125">
          <bgColor theme="0"/>
        </patternFill>
      </fill>
    </dxf>
    <dxf>
      <font>
        <color theme="0"/>
      </font>
      <fill>
        <patternFill patternType="gray125">
          <bgColor theme="0"/>
        </patternFill>
      </fill>
    </dxf>
    <dxf>
      <fill>
        <patternFill>
          <bgColor theme="0"/>
        </patternFill>
      </fill>
      <border>
        <left style="thin">
          <color theme="6"/>
        </left>
        <right/>
        <top/>
        <bottom style="thin">
          <color theme="6"/>
        </bottom>
        <vertical/>
        <horizontal/>
      </border>
    </dxf>
    <dxf>
      <font>
        <color theme="0"/>
      </font>
      <fill>
        <patternFill>
          <bgColor theme="0"/>
        </patternFill>
      </fill>
      <border>
        <left style="thin">
          <color theme="6"/>
        </left>
        <right/>
        <top/>
        <bottom/>
        <vertical/>
        <horizontal/>
      </border>
    </dxf>
    <dxf>
      <font>
        <b/>
        <i val="0"/>
        <color rgb="FFC00000"/>
      </font>
      <fill>
        <patternFill>
          <bgColor rgb="FFFFC000"/>
        </patternFill>
      </fill>
      <border>
        <left/>
        <right/>
        <top/>
        <bottom/>
      </border>
    </dxf>
    <dxf>
      <font>
        <b/>
        <i val="0"/>
        <color rgb="FFC00000"/>
      </font>
      <fill>
        <patternFill>
          <bgColor rgb="FFFFC00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 patternType="none">
          <bgColor auto="1"/>
        </patternFill>
      </fill>
      <border>
        <left style="thin">
          <color theme="6"/>
        </left>
        <right/>
        <top/>
        <bottom/>
        <vertical/>
        <horizontal/>
      </border>
    </dxf>
    <dxf>
      <fill>
        <patternFill>
          <bgColor theme="7" tint="0.79998168889431442"/>
        </patternFill>
      </fill>
      <border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</border>
    </dxf>
    <dxf>
      <font>
        <color theme="2" tint="-0.24994659260841701"/>
      </font>
      <fill>
        <patternFill>
          <bgColor theme="6" tint="0.79998168889431442"/>
        </patternFill>
      </fill>
    </dxf>
    <dxf>
      <font>
        <b/>
        <i val="0"/>
        <color theme="9" tint="-0.499984740745262"/>
      </font>
      <fill>
        <patternFill>
          <bgColor rgb="FF99FFCC"/>
        </patternFill>
      </fill>
    </dxf>
    <dxf>
      <font>
        <color theme="2" tint="-0.499984740745262"/>
      </font>
      <fill>
        <patternFill>
          <bgColor theme="0" tint="-4.9989318521683403E-2"/>
        </patternFill>
      </fill>
    </dxf>
    <dxf>
      <font>
        <b/>
        <i val="0"/>
        <color rgb="FFFFC000"/>
      </font>
      <fill>
        <patternFill>
          <bgColor rgb="FFC00000"/>
        </patternFill>
      </fill>
    </dxf>
    <dxf>
      <font>
        <b/>
        <i val="0"/>
        <color rgb="FF0070C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rgb="FFFFC000"/>
      </font>
      <fill>
        <patternFill>
          <bgColor rgb="FFC00000"/>
        </patternFill>
      </fill>
    </dxf>
    <dxf>
      <font>
        <b/>
        <i val="0"/>
        <color rgb="FF0070C0"/>
      </font>
      <fill>
        <patternFill>
          <bgColor rgb="FFFFFF00"/>
        </patternFill>
      </fill>
    </dxf>
    <dxf>
      <font>
        <b/>
        <i val="0"/>
        <color rgb="FFFFC000"/>
      </font>
      <fill>
        <patternFill>
          <bgColor rgb="FFC00000"/>
        </patternFill>
      </fill>
    </dxf>
    <dxf>
      <font>
        <color theme="2" tint="-0.24994659260841701"/>
      </font>
      <fill>
        <patternFill>
          <bgColor theme="2"/>
        </patternFill>
      </fill>
      <border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  <vertical/>
        <horizontal/>
      </border>
    </dxf>
    <dxf>
      <font>
        <color theme="0"/>
      </font>
      <fill>
        <patternFill patternType="gray125">
          <bgColor theme="0"/>
        </patternFill>
      </fill>
    </dxf>
    <dxf>
      <font>
        <color theme="2" tint="-0.24994659260841701"/>
      </font>
      <fill>
        <patternFill>
          <bgColor theme="2"/>
        </patternFill>
      </fill>
    </dxf>
    <dxf>
      <font>
        <color theme="2" tint="-0.24994659260841701"/>
      </font>
      <fill>
        <patternFill>
          <bgColor theme="6" tint="0.79998168889431442"/>
        </patternFill>
      </fill>
    </dxf>
    <dxf>
      <font>
        <color theme="2" tint="-0.24994659260841701"/>
      </font>
      <fill>
        <patternFill>
          <bgColor theme="2"/>
        </patternFill>
      </fill>
    </dxf>
    <dxf>
      <font>
        <color theme="0"/>
      </font>
      <fill>
        <patternFill patternType="gray125">
          <fgColor auto="1"/>
          <bgColor theme="0"/>
        </patternFill>
      </fill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b/>
        <i val="0"/>
        <color theme="0"/>
      </font>
      <fill>
        <patternFill>
          <bgColor rgb="FF0070C0"/>
        </patternFill>
      </fill>
      <border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  <vertical/>
        <horizontal/>
      </border>
    </dxf>
    <dxf>
      <font>
        <b/>
        <i val="0"/>
        <color theme="0"/>
      </font>
      <fill>
        <patternFill>
          <bgColor theme="5"/>
        </patternFill>
      </fill>
      <border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</border>
    </dxf>
    <dxf>
      <font>
        <b/>
        <i val="0"/>
        <color rgb="FF0070C0"/>
      </font>
      <fill>
        <patternFill>
          <bgColor rgb="FFFFFF00"/>
        </patternFill>
      </fill>
    </dxf>
    <dxf>
      <font>
        <b/>
        <i val="0"/>
        <color rgb="FFFFC000"/>
      </font>
      <fill>
        <patternFill>
          <bgColor rgb="FFC00000"/>
        </patternFill>
      </fill>
    </dxf>
    <dxf>
      <font>
        <b/>
        <i val="0"/>
        <color theme="9" tint="-0.24994659260841701"/>
      </font>
      <fill>
        <patternFill>
          <bgColor rgb="FFFFFF99"/>
        </patternFill>
      </fill>
      <border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</border>
    </dxf>
    <dxf>
      <font>
        <b/>
        <i val="0"/>
        <color theme="9" tint="-0.499984740745262"/>
      </font>
      <fill>
        <patternFill>
          <bgColor rgb="FF99FFCC"/>
        </patternFill>
      </fill>
      <border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</border>
    </dxf>
    <dxf>
      <font>
        <color theme="2" tint="-0.24994659260841701"/>
      </font>
      <fill>
        <patternFill patternType="solid">
          <bgColor theme="2"/>
        </patternFill>
      </fill>
    </dxf>
    <dxf>
      <font>
        <color theme="2" tint="-0.24994659260841701"/>
      </font>
      <fill>
        <patternFill>
          <bgColor theme="2"/>
        </patternFill>
      </fill>
    </dxf>
    <dxf>
      <font>
        <color theme="0"/>
      </font>
      <fill>
        <patternFill patternType="gray125">
          <bgColor theme="0" tint="-4.9989318521683403E-2"/>
        </patternFill>
      </fill>
    </dxf>
    <dxf>
      <font>
        <color theme="0"/>
      </font>
      <fill>
        <patternFill patternType="gray125">
          <fgColor auto="1"/>
          <bgColor theme="0"/>
        </patternFill>
      </fill>
    </dxf>
    <dxf>
      <font>
        <color theme="0"/>
      </font>
      <fill>
        <patternFill patternType="gray125">
          <bgColor theme="0"/>
        </patternFill>
      </fill>
    </dxf>
    <dxf>
      <font>
        <b/>
        <i val="0"/>
        <color rgb="FFFFC000"/>
      </font>
      <fill>
        <patternFill>
          <bgColor rgb="FFC00000"/>
        </patternFill>
      </fill>
      <border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  <vertical/>
        <horizontal/>
      </border>
    </dxf>
    <dxf>
      <font>
        <b/>
        <i val="0"/>
        <color rgb="FFC00000"/>
      </font>
      <fill>
        <patternFill>
          <bgColor rgb="FFFFC000"/>
        </patternFill>
      </fill>
      <border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</border>
    </dxf>
    <dxf>
      <font>
        <b/>
        <i val="0"/>
        <color rgb="FFC00000"/>
      </font>
      <fill>
        <patternFill>
          <bgColor theme="7"/>
        </patternFill>
      </fill>
      <border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  <vertical/>
        <horizontal/>
      </border>
    </dxf>
    <dxf>
      <font>
        <b/>
        <i val="0"/>
        <color rgb="FF0070C0"/>
      </font>
      <fill>
        <patternFill>
          <bgColor rgb="FFFFFF00"/>
        </patternFill>
      </fill>
      <border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  <vertical/>
        <horizontal/>
      </border>
    </dxf>
    <dxf>
      <font>
        <b/>
        <i val="0"/>
        <color rgb="FFFFC000"/>
      </font>
      <fill>
        <patternFill>
          <bgColor rgb="FFC00000"/>
        </patternFill>
      </fill>
    </dxf>
    <dxf>
      <font>
        <b/>
        <i val="0"/>
        <color rgb="FFC00000"/>
      </font>
      <fill>
        <patternFill>
          <bgColor theme="7"/>
        </patternFill>
      </fill>
      <border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  <vertical/>
        <horizontal/>
      </border>
    </dxf>
    <dxf>
      <font>
        <b/>
        <i val="0"/>
        <color rgb="FF0070C0"/>
      </font>
      <fill>
        <patternFill>
          <bgColor rgb="FFFFFF00"/>
        </patternFill>
      </fill>
    </dxf>
    <dxf>
      <font>
        <color theme="0"/>
      </font>
      <fill>
        <patternFill patternType="gray125">
          <bgColor theme="0"/>
        </patternFill>
      </fill>
    </dxf>
    <dxf>
      <font>
        <color theme="0"/>
      </font>
      <fill>
        <patternFill patternType="gray125">
          <fgColor auto="1"/>
        </patternFill>
      </fill>
    </dxf>
    <dxf>
      <font>
        <color theme="0"/>
      </font>
      <fill>
        <patternFill patternType="gray125">
          <fgColor auto="1"/>
          <bgColor theme="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5"/>
      </font>
      <fill>
        <patternFill>
          <bgColor rgb="FFFFFF99"/>
        </patternFill>
      </fill>
    </dxf>
    <dxf>
      <font>
        <b/>
        <i val="0"/>
        <color theme="9" tint="-0.499984740745262"/>
      </font>
      <fill>
        <patternFill>
          <bgColor rgb="FF99FFCC"/>
        </patternFill>
      </fill>
    </dxf>
    <dxf>
      <font>
        <b/>
        <i val="0"/>
        <color theme="9" tint="-0.24994659260841701"/>
      </font>
      <fill>
        <patternFill>
          <bgColor rgb="FFFFFF99"/>
        </patternFill>
      </fill>
    </dxf>
    <dxf>
      <font>
        <b/>
        <i val="0"/>
        <color rgb="FFC00000"/>
      </font>
      <fill>
        <patternFill patternType="solid">
          <bgColor rgb="FFE2FEFD"/>
        </patternFill>
      </fill>
      <border>
        <left style="thin">
          <color rgb="FFFFC000"/>
        </left>
        <right style="thin">
          <color rgb="FFFFC000"/>
        </right>
        <top style="thin">
          <color rgb="FFFFC000"/>
        </top>
        <bottom style="thin">
          <color rgb="FFFFC000"/>
        </bottom>
      </border>
    </dxf>
    <dxf>
      <font>
        <b/>
        <i val="0"/>
        <color rgb="FFC00000"/>
      </font>
      <fill>
        <patternFill patternType="solid">
          <bgColor rgb="FFE2FEFD"/>
        </patternFill>
      </fill>
      <border>
        <left style="thin">
          <color rgb="FFFFC000"/>
        </left>
        <right style="thin">
          <color rgb="FFFFC000"/>
        </right>
        <top style="thin">
          <color rgb="FFFFC000"/>
        </top>
        <bottom style="thin">
          <color rgb="FFFFC000"/>
        </bottom>
      </border>
    </dxf>
    <dxf>
      <font>
        <b/>
        <i val="0"/>
        <color rgb="FFC00000"/>
      </font>
      <fill>
        <patternFill patternType="solid">
          <bgColor rgb="FFE2FEFD"/>
        </patternFill>
      </fill>
      <border>
        <left style="thin">
          <color rgb="FFFFC000"/>
        </left>
        <right style="thin">
          <color rgb="FFFFC000"/>
        </right>
        <top style="thin">
          <color rgb="FFFFC000"/>
        </top>
        <bottom style="thin">
          <color rgb="FFFFC000"/>
        </bottom>
      </border>
    </dxf>
    <dxf>
      <font>
        <color rgb="FFC00000"/>
      </font>
      <fill>
        <patternFill>
          <bgColor rgb="FFE2FEFD"/>
        </patternFill>
      </fill>
      <border>
        <left style="thin">
          <color rgb="FFFFC000"/>
        </left>
        <right style="thin">
          <color rgb="FFFFC000"/>
        </right>
        <top style="thin">
          <color rgb="FFFFC000"/>
        </top>
        <bottom style="thin">
          <color rgb="FFFFC000"/>
        </bottom>
        <vertical/>
        <horizontal/>
      </border>
    </dxf>
    <dxf>
      <font>
        <b/>
        <i val="0"/>
        <color theme="7"/>
      </font>
      <fill>
        <patternFill patternType="none">
          <bgColor auto="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ill>
        <patternFill>
          <bgColor theme="5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7"/>
      </font>
      <fill>
        <patternFill patternType="none">
          <bgColor auto="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b/>
        <i val="0"/>
        <color auto="1"/>
      </font>
      <fill>
        <patternFill>
          <bgColor theme="8" tint="0.7999816888943144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ont>
        <b/>
        <i val="0"/>
        <color theme="7"/>
      </font>
      <fill>
        <patternFill patternType="none">
          <bgColor auto="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b/>
        <i val="0"/>
        <color rgb="FFC00000"/>
      </font>
      <fill>
        <patternFill patternType="none">
          <bgColor auto="1"/>
        </patternFill>
      </fill>
      <border>
        <left style="thin">
          <color rgb="FFFFC000"/>
        </left>
        <right style="thin">
          <color rgb="FFFFC000"/>
        </right>
        <top style="thin">
          <color rgb="FFFFC000"/>
        </top>
        <bottom style="thin">
          <color rgb="FFFFC000"/>
        </bottom>
      </border>
    </dxf>
    <dxf>
      <font>
        <b/>
        <i val="0"/>
        <color theme="9" tint="-0.499984740745262"/>
      </font>
      <fill>
        <patternFill>
          <bgColor rgb="FF99FFCC"/>
        </patternFill>
      </fill>
    </dxf>
    <dxf>
      <font>
        <b/>
        <i val="0"/>
        <color theme="9" tint="-0.499984740745262"/>
      </font>
      <fill>
        <patternFill>
          <bgColor rgb="FF99FFCC"/>
        </patternFill>
      </fill>
    </dxf>
    <dxf>
      <fill>
        <patternFill>
          <bgColor theme="5"/>
        </patternFill>
      </fill>
    </dxf>
    <dxf>
      <fill>
        <patternFill>
          <bgColor rgb="FF99FFCC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ill>
        <patternFill>
          <bgColor rgb="FF99FFCC"/>
        </patternFill>
      </fill>
    </dxf>
    <dxf>
      <fill>
        <patternFill>
          <bgColor theme="5"/>
        </patternFill>
      </fill>
    </dxf>
    <dxf>
      <fill>
        <patternFill>
          <bgColor rgb="FF99FFCC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rgb="FF99FFCC"/>
        </patternFill>
      </fill>
    </dxf>
    <dxf>
      <font>
        <b/>
        <i val="0"/>
        <color theme="9" tint="-0.499984740745262"/>
      </font>
      <fill>
        <patternFill>
          <bgColor rgb="FF99FFCC"/>
        </patternFill>
      </fill>
    </dxf>
    <dxf>
      <font>
        <b/>
        <i val="0"/>
        <color theme="9" tint="-0.499984740745262"/>
      </font>
      <fill>
        <patternFill>
          <bgColor rgb="FF99FFCC"/>
        </patternFill>
      </fill>
    </dxf>
    <dxf>
      <font>
        <b/>
        <i val="0"/>
        <color theme="9" tint="-0.499984740745262"/>
      </font>
      <fill>
        <patternFill>
          <bgColor rgb="FF99FFCC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rgb="FF99FFCC"/>
        </patternFill>
      </fill>
    </dxf>
    <dxf>
      <font>
        <b/>
        <i val="0"/>
        <color theme="9" tint="-0.499984740745262"/>
      </font>
      <fill>
        <patternFill>
          <bgColor rgb="FF99FFCC"/>
        </patternFill>
      </fill>
    </dxf>
    <dxf>
      <font>
        <b/>
        <i val="0"/>
        <color theme="9" tint="-0.499984740745262"/>
      </font>
      <fill>
        <patternFill>
          <bgColor rgb="FF99FFCC"/>
        </patternFill>
      </fill>
    </dxf>
    <dxf>
      <font>
        <b/>
        <i val="0"/>
        <color theme="9" tint="-0.499984740745262"/>
      </font>
      <fill>
        <patternFill>
          <bgColor rgb="FF99FFCC"/>
        </patternFill>
      </fill>
    </dxf>
    <dxf>
      <font>
        <b/>
        <i val="0"/>
        <color rgb="FFFFC000"/>
      </font>
      <fill>
        <patternFill patternType="none">
          <bgColor auto="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b/>
        <i val="0"/>
        <color rgb="FFFFC000"/>
      </font>
      <fill>
        <patternFill patternType="none">
          <bgColor auto="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ont>
        <b/>
        <i val="0"/>
        <color auto="1"/>
      </font>
      <fill>
        <patternFill patternType="solid">
          <bgColor theme="8" tint="0.7999816888943144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ont>
        <b/>
        <i val="0"/>
        <color rgb="FFC00000"/>
      </font>
      <fill>
        <patternFill patternType="none">
          <bgColor auto="1"/>
        </patternFill>
      </fill>
      <border>
        <left style="thin">
          <color rgb="FFFFC000"/>
        </left>
        <right style="thin">
          <color rgb="FFFFC000"/>
        </right>
        <top style="thin">
          <color rgb="FFFFC000"/>
        </top>
        <bottom style="thin">
          <color rgb="FFFFC000"/>
        </bottom>
      </border>
    </dxf>
    <dxf>
      <font>
        <b/>
        <i val="0"/>
        <color rgb="FFC00000"/>
      </font>
      <fill>
        <patternFill patternType="solid">
          <bgColor rgb="FFE2FEFD"/>
        </patternFill>
      </fill>
      <border>
        <left style="thin">
          <color rgb="FFFFC000"/>
        </left>
        <right style="thin">
          <color rgb="FFFFC000"/>
        </right>
        <top style="thin">
          <color rgb="FFFFC000"/>
        </top>
        <bottom style="thin">
          <color rgb="FFFFC000"/>
        </bottom>
      </border>
    </dxf>
    <dxf>
      <font>
        <color theme="6"/>
      </font>
      <fill>
        <patternFill>
          <bgColor theme="2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color theme="2" tint="-0.24994659260841701"/>
      </font>
      <fill>
        <patternFill>
          <bgColor theme="2"/>
        </patternFill>
      </fill>
    </dxf>
    <dxf>
      <font>
        <color theme="0"/>
      </font>
      <fill>
        <patternFill patternType="gray125">
          <bgColor theme="0"/>
        </patternFill>
      </fill>
    </dxf>
    <dxf>
      <font>
        <b/>
        <i val="0"/>
        <color theme="9" tint="-0.24994659260841701"/>
      </font>
      <fill>
        <patternFill>
          <bgColor rgb="FFFFFF99"/>
        </patternFill>
      </fill>
    </dxf>
    <dxf>
      <font>
        <b/>
        <i val="0"/>
        <color theme="9" tint="-0.499984740745262"/>
      </font>
      <fill>
        <patternFill>
          <bgColor rgb="FF99FFCC"/>
        </patternFill>
      </fill>
    </dxf>
    <dxf>
      <font>
        <b/>
        <i val="0"/>
        <color theme="5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9" tint="-0.499984740745262"/>
      </font>
      <fill>
        <patternFill>
          <bgColor rgb="FF99FFCC"/>
        </patternFill>
      </fill>
    </dxf>
    <dxf>
      <font>
        <b/>
        <i val="0"/>
        <color theme="9" tint="-0.24994659260841701"/>
      </font>
      <fill>
        <patternFill>
          <bgColor rgb="FFFFFF99"/>
        </patternFill>
      </fill>
    </dxf>
    <dxf>
      <font>
        <b/>
        <i val="0"/>
        <color theme="5"/>
      </font>
      <fill>
        <patternFill>
          <bgColor rgb="FFFFFF99"/>
        </patternFill>
      </fill>
    </dxf>
    <dxf>
      <font>
        <b/>
        <i val="0"/>
        <color theme="9" tint="-0.24994659260841701"/>
      </font>
      <fill>
        <patternFill>
          <bgColor rgb="FFFFFF99"/>
        </patternFill>
      </fill>
    </dxf>
    <dxf>
      <font>
        <b/>
        <i val="0"/>
        <color theme="5"/>
      </font>
      <fill>
        <patternFill>
          <bgColor rgb="FFFFFF99"/>
        </patternFill>
      </fill>
    </dxf>
    <dxf>
      <font>
        <b/>
        <i val="0"/>
        <color theme="9" tint="-0.499984740745262"/>
      </font>
      <fill>
        <patternFill>
          <bgColor rgb="FF99FFCC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9" tint="-0.499984740745262"/>
      </font>
      <fill>
        <patternFill>
          <bgColor rgb="FF99FFCC"/>
        </patternFill>
      </fill>
    </dxf>
    <dxf>
      <font>
        <b/>
        <i val="0"/>
        <color theme="5"/>
      </font>
      <fill>
        <patternFill>
          <bgColor rgb="FFFFFF99"/>
        </patternFill>
      </fill>
    </dxf>
    <dxf>
      <font>
        <b/>
        <i val="0"/>
        <color theme="9" tint="-0.24994659260841701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9" tint="-0.24994659260841701"/>
      </font>
      <fill>
        <patternFill>
          <bgColor rgb="FFFFFF99"/>
        </patternFill>
      </fill>
    </dxf>
    <dxf>
      <font>
        <b/>
        <i val="0"/>
        <color theme="9" tint="-0.499984740745262"/>
      </font>
      <fill>
        <patternFill>
          <bgColor rgb="FF99FFCC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5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9" tint="-0.499984740745262"/>
      </font>
      <fill>
        <patternFill>
          <bgColor rgb="FF99FFCC"/>
        </patternFill>
      </fill>
    </dxf>
    <dxf>
      <font>
        <b/>
        <i val="0"/>
        <color theme="9" tint="-0.24994659260841701"/>
      </font>
      <fill>
        <patternFill>
          <bgColor rgb="FFFFFF99"/>
        </patternFill>
      </fill>
    </dxf>
    <dxf>
      <font>
        <b/>
        <i val="0"/>
        <color theme="5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9" tint="-0.24994659260841701"/>
      </font>
      <fill>
        <patternFill>
          <bgColor rgb="FFFFFF99"/>
        </patternFill>
      </fill>
    </dxf>
    <dxf>
      <font>
        <b/>
        <i val="0"/>
        <color theme="5"/>
      </font>
      <fill>
        <patternFill>
          <bgColor rgb="FFFFFF99"/>
        </patternFill>
      </fill>
    </dxf>
    <dxf>
      <font>
        <b/>
        <i val="0"/>
        <color theme="9" tint="-0.499984740745262"/>
      </font>
      <fill>
        <patternFill>
          <bgColor rgb="FF99FFCC"/>
        </patternFill>
      </fill>
    </dxf>
    <dxf>
      <font>
        <b/>
        <i val="0"/>
        <color theme="9" tint="-0.24994659260841701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5"/>
      </font>
      <fill>
        <patternFill>
          <bgColor rgb="FFFFFF99"/>
        </patternFill>
      </fill>
    </dxf>
    <dxf>
      <font>
        <b/>
        <i val="0"/>
        <color theme="9" tint="-0.499984740745262"/>
      </font>
      <fill>
        <patternFill>
          <bgColor rgb="FF99FFCC"/>
        </patternFill>
      </fill>
    </dxf>
    <dxf>
      <font>
        <b/>
        <i val="0"/>
        <color theme="9" tint="-0.499984740745262"/>
      </font>
      <fill>
        <patternFill>
          <bgColor rgb="FF99FFCC"/>
        </patternFill>
      </fill>
    </dxf>
    <dxf>
      <font>
        <b/>
        <i val="0"/>
        <color theme="9" tint="-0.24994659260841701"/>
      </font>
      <fill>
        <patternFill>
          <bgColor rgb="FFFFFF99"/>
        </patternFill>
      </fill>
    </dxf>
    <dxf>
      <font>
        <b/>
        <i val="0"/>
        <color theme="5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9" tint="-0.499984740745262"/>
      </font>
      <fill>
        <patternFill>
          <bgColor rgb="FF99FFCC"/>
        </patternFill>
      </fill>
    </dxf>
    <dxf>
      <font>
        <b/>
        <i val="0"/>
        <color theme="9" tint="-0.24994659260841701"/>
      </font>
      <fill>
        <patternFill>
          <bgColor rgb="FFFFFF99"/>
        </patternFill>
      </fill>
    </dxf>
    <dxf>
      <font>
        <b/>
        <i val="0"/>
        <color theme="5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9" tint="-0.499984740745262"/>
      </font>
      <fill>
        <patternFill>
          <bgColor rgb="FF99FFCC"/>
        </patternFill>
      </fill>
    </dxf>
    <dxf>
      <font>
        <b/>
        <i val="0"/>
        <color theme="5"/>
      </font>
      <fill>
        <patternFill>
          <bgColor rgb="FFFFFF99"/>
        </patternFill>
      </fill>
    </dxf>
    <dxf>
      <font>
        <b/>
        <i val="0"/>
        <color theme="9" tint="-0.24994659260841701"/>
      </font>
      <fill>
        <patternFill>
          <bgColor rgb="FFFFFF99"/>
        </patternFill>
      </fill>
    </dxf>
    <dxf>
      <font>
        <b/>
        <i val="0"/>
        <color theme="5"/>
      </font>
      <fill>
        <patternFill>
          <bgColor rgb="FFFFFF99"/>
        </patternFill>
      </fill>
    </dxf>
    <dxf>
      <font>
        <b/>
        <i val="0"/>
        <color theme="9" tint="-0.24994659260841701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9" tint="-0.499984740745262"/>
      </font>
      <fill>
        <patternFill>
          <bgColor rgb="FF99FFCC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5"/>
      </font>
      <fill>
        <patternFill>
          <bgColor rgb="FFFFFF99"/>
        </patternFill>
      </fill>
    </dxf>
    <dxf>
      <font>
        <b/>
        <i val="0"/>
        <color theme="9" tint="-0.499984740745262"/>
      </font>
      <fill>
        <patternFill>
          <bgColor rgb="FF99FFCC"/>
        </patternFill>
      </fill>
    </dxf>
    <dxf>
      <font>
        <b/>
        <i val="0"/>
        <color theme="0"/>
      </font>
      <fill>
        <patternFill>
          <bgColor theme="5"/>
        </patternFill>
      </fill>
    </dxf>
  </dxfs>
  <tableStyles count="0" defaultTableStyle="TableStyleMedium2" defaultPivotStyle="PivotStyleLight16"/>
  <colors>
    <mruColors>
      <color rgb="FFE2FEFD"/>
      <color rgb="FF08B1A8"/>
      <color rgb="FFFFFFCC"/>
      <color rgb="FFFFFF99"/>
      <color rgb="FF99FFCC"/>
      <color rgb="FF99FF99"/>
      <color rgb="FF3366FF"/>
      <color rgb="FFCC99FF"/>
      <color rgb="FFD9E1F2"/>
      <color rgb="FF33CC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375" b="1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/>
              <a:t>Courbe Hauteur-Durée Locale
Durée de retour T = 1 semaine </a:t>
            </a:r>
          </a:p>
        </c:rich>
      </c:tx>
      <c:layout>
        <c:manualLayout>
          <c:xMode val="edge"/>
          <c:yMode val="edge"/>
          <c:x val="0.35544271955064699"/>
          <c:y val="2.7644336765596609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375" b="1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6.4625944255721907E-2"/>
          <c:y val="0.27043273198534629"/>
          <c:w val="0.89115775763153349"/>
          <c:h val="0.58653854759488433"/>
        </c:manualLayout>
      </c:layout>
      <c:lineChart>
        <c:grouping val="standard"/>
        <c:varyColors val="0"/>
        <c:ser>
          <c:idx val="0"/>
          <c:order val="0"/>
          <c:tx>
            <c:v>hauteur d'eau précipitée</c:v>
          </c:tx>
          <c:spPr>
            <a:ln w="19050" cap="rnd" cmpd="sng" algn="ctr">
              <a:solidFill>
                <a:schemeClr val="accent2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'T=1semaine'!$A$15:$A$24</c:f>
              <c:numCache>
                <c:formatCode>General</c:formatCode>
                <c:ptCount val="10"/>
                <c:pt idx="0">
                  <c:v>0</c:v>
                </c:pt>
                <c:pt idx="1">
                  <c:v>6</c:v>
                </c:pt>
                <c:pt idx="2">
                  <c:v>12</c:v>
                </c:pt>
                <c:pt idx="3">
                  <c:v>18</c:v>
                </c:pt>
                <c:pt idx="4">
                  <c:v>24</c:v>
                </c:pt>
                <c:pt idx="5">
                  <c:v>30</c:v>
                </c:pt>
                <c:pt idx="6">
                  <c:v>36</c:v>
                </c:pt>
                <c:pt idx="7">
                  <c:v>42</c:v>
                </c:pt>
                <c:pt idx="8">
                  <c:v>48</c:v>
                </c:pt>
                <c:pt idx="9">
                  <c:v>54</c:v>
                </c:pt>
              </c:numCache>
            </c:numRef>
          </c:cat>
          <c:val>
            <c:numRef>
              <c:f>'T=1semaine'!$B$15:$B$24</c:f>
              <c:numCache>
                <c:formatCode>0.00</c:formatCode>
                <c:ptCount val="10"/>
                <c:pt idx="0">
                  <c:v>0</c:v>
                </c:pt>
                <c:pt idx="1">
                  <c:v>0.92179809644014998</c:v>
                </c:pt>
                <c:pt idx="2">
                  <c:v>1.3163313501826508</c:v>
                </c:pt>
                <c:pt idx="3">
                  <c:v>1.6213475956741057</c:v>
                </c:pt>
                <c:pt idx="4">
                  <c:v>1.8797264066450392</c:v>
                </c:pt>
                <c:pt idx="5">
                  <c:v>2.1081736906879511</c:v>
                </c:pt>
                <c:pt idx="6">
                  <c:v>2.3152908190754333</c:v>
                </c:pt>
                <c:pt idx="7">
                  <c:v>2.506202734569035</c:v>
                </c:pt>
                <c:pt idx="8">
                  <c:v>2.6842567894082214</c:v>
                </c:pt>
                <c:pt idx="9">
                  <c:v>2.8517828753933459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C7-4669-9E28-73CFD6B21F33}"/>
            </c:ext>
          </c:extLst>
        </c:ser>
        <c:ser>
          <c:idx val="1"/>
          <c:order val="1"/>
          <c:tx>
            <c:v>hauteur d'eau évacuée</c:v>
          </c:tx>
          <c:spPr>
            <a:ln w="19050" cap="rnd" cmpd="sng" algn="ctr">
              <a:solidFill>
                <a:schemeClr val="accent4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'T=1semaine'!$A$15:$A$24</c:f>
              <c:numCache>
                <c:formatCode>General</c:formatCode>
                <c:ptCount val="10"/>
                <c:pt idx="0">
                  <c:v>0</c:v>
                </c:pt>
                <c:pt idx="1">
                  <c:v>6</c:v>
                </c:pt>
                <c:pt idx="2">
                  <c:v>12</c:v>
                </c:pt>
                <c:pt idx="3">
                  <c:v>18</c:v>
                </c:pt>
                <c:pt idx="4">
                  <c:v>24</c:v>
                </c:pt>
                <c:pt idx="5">
                  <c:v>30</c:v>
                </c:pt>
                <c:pt idx="6">
                  <c:v>36</c:v>
                </c:pt>
                <c:pt idx="7">
                  <c:v>42</c:v>
                </c:pt>
                <c:pt idx="8">
                  <c:v>48</c:v>
                </c:pt>
                <c:pt idx="9">
                  <c:v>54</c:v>
                </c:pt>
              </c:numCache>
            </c:numRef>
          </c:cat>
          <c:val>
            <c:numRef>
              <c:f>'T=1semaine'!$C$15:$C$24</c:f>
              <c:numCache>
                <c:formatCode>0.00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C7-4669-9E28-73CFD6B21F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7971224"/>
        <c:axId val="1"/>
      </c:lineChart>
      <c:catAx>
        <c:axId val="41797122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Durée de précipitation (min)</a:t>
                </a:r>
              </a:p>
            </c:rich>
          </c:tx>
          <c:layout>
            <c:manualLayout>
              <c:xMode val="edge"/>
              <c:yMode val="edge"/>
              <c:x val="0.40476242986038119"/>
              <c:y val="0.89423089036947312"/>
            </c:manualLayout>
          </c:layout>
          <c:overlay val="0"/>
          <c:spPr>
            <a:noFill/>
            <a:ln w="25400"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rgbClr val="000000"/>
                  </a:solidFill>
                  <a:latin typeface="Arial"/>
                  <a:ea typeface="Arial"/>
                  <a:cs typeface="Arial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At val="0"/>
        <c:auto val="1"/>
        <c:lblAlgn val="ctr"/>
        <c:lblOffset val="100"/>
        <c:tickLblSkip val="1"/>
        <c:tickMarkSkip val="2"/>
        <c:noMultiLvlLbl val="0"/>
      </c:catAx>
      <c:valAx>
        <c:axId val="1"/>
        <c:scaling>
          <c:orientation val="minMax"/>
          <c:max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ysDash"/>
              <a:round/>
            </a:ln>
            <a:effectLst/>
          </c:spPr>
        </c:majorGridlines>
        <c:minorGridlines>
          <c:spPr>
            <a:ln w="3175" cap="flat" cmpd="sng" algn="ctr">
              <a:solidFill>
                <a:srgbClr val="C0C0C0"/>
              </a:solidFill>
              <a:prstDash val="sysDash"/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Hauteur de précipitation (mm)</a:t>
                </a:r>
              </a:p>
            </c:rich>
          </c:tx>
          <c:layout>
            <c:manualLayout>
              <c:xMode val="edge"/>
              <c:yMode val="edge"/>
              <c:x val="1.9557883492134599E-2"/>
              <c:y val="0.40504809206541487"/>
            </c:manualLayout>
          </c:layout>
          <c:overlay val="0"/>
          <c:spPr>
            <a:noFill/>
            <a:ln w="25400"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rgbClr val="000000"/>
                  </a:solidFill>
                  <a:latin typeface="Arial"/>
                  <a:ea typeface="Arial"/>
                  <a:cs typeface="Arial"/>
                </a:defRPr>
              </a:pPr>
              <a:endParaRPr lang="fr-FR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25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17971224"/>
        <c:crossesAt val="1"/>
        <c:crossBetween val="midCat"/>
        <c:majorUnit val="2"/>
        <c:minorUnit val="1"/>
      </c:valAx>
      <c:spPr>
        <a:solidFill>
          <a:srgbClr val="FFFFFF"/>
        </a:solidFill>
        <a:ln w="3175">
          <a:solidFill>
            <a:srgbClr val="808080"/>
          </a:solidFill>
          <a:prstDash val="solid"/>
        </a:ln>
        <a:effectLst/>
      </c:spPr>
    </c:plotArea>
    <c:legend>
      <c:legendPos val="r"/>
      <c:layout>
        <c:manualLayout>
          <c:xMode val="edge"/>
          <c:yMode val="edge"/>
          <c:x val="0.27899343544857769"/>
          <c:y val="0.9559938623056734"/>
          <c:w val="0.38183807439824946"/>
          <c:h val="3.7936281041792808E-2"/>
        </c:manualLayout>
      </c:layout>
      <c:overlay val="0"/>
      <c:spPr>
        <a:solidFill>
          <a:srgbClr val="FFFFFF"/>
        </a:solidFill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45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S Sans Serif"/>
          <a:ea typeface="MS Sans Serif"/>
          <a:cs typeface="MS Sans Serif"/>
        </a:defRPr>
      </a:pPr>
      <a:endParaRPr lang="fr-FR"/>
    </a:p>
  </c:txPr>
  <c:printSettings>
    <c:headerFooter alignWithMargins="0"/>
    <c:pageMargins b="0.984251969" l="0.78740157499999996" r="0.78740157499999996" t="0.984251969" header="0.51180555555555551" footer="0.51180555555555551"/>
    <c:pageSetup firstPageNumber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375" b="1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/>
              <a:t>Courbe Hauteur-Durée Locale
Durée de retour T = 1 semaine </a:t>
            </a:r>
          </a:p>
        </c:rich>
      </c:tx>
      <c:layout>
        <c:manualLayout>
          <c:xMode val="edge"/>
          <c:yMode val="edge"/>
          <c:x val="0.3556877357543422"/>
          <c:y val="2.7512155242889719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375" b="1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7.385401277262077E-2"/>
          <c:y val="0.27272763113340243"/>
          <c:w val="0.87691028958755446"/>
          <c:h val="0.58492899835190271"/>
        </c:manualLayout>
      </c:layout>
      <c:lineChart>
        <c:grouping val="standard"/>
        <c:varyColors val="0"/>
        <c:ser>
          <c:idx val="0"/>
          <c:order val="0"/>
          <c:tx>
            <c:v>hauteur d'eau précipitée</c:v>
          </c:tx>
          <c:spPr>
            <a:ln w="19050" cap="rnd" cmpd="sng" algn="ctr">
              <a:solidFill>
                <a:schemeClr val="accent2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'T=1semaine'!$A$15:$A$75</c:f>
              <c:numCache>
                <c:formatCode>General</c:formatCode>
                <c:ptCount val="61"/>
                <c:pt idx="0">
                  <c:v>0</c:v>
                </c:pt>
                <c:pt idx="1">
                  <c:v>6</c:v>
                </c:pt>
                <c:pt idx="2">
                  <c:v>12</c:v>
                </c:pt>
                <c:pt idx="3">
                  <c:v>18</c:v>
                </c:pt>
                <c:pt idx="4">
                  <c:v>24</c:v>
                </c:pt>
                <c:pt idx="5">
                  <c:v>30</c:v>
                </c:pt>
                <c:pt idx="6">
                  <c:v>36</c:v>
                </c:pt>
                <c:pt idx="7">
                  <c:v>42</c:v>
                </c:pt>
                <c:pt idx="8">
                  <c:v>48</c:v>
                </c:pt>
                <c:pt idx="9">
                  <c:v>54</c:v>
                </c:pt>
                <c:pt idx="10">
                  <c:v>60</c:v>
                </c:pt>
                <c:pt idx="11">
                  <c:v>66</c:v>
                </c:pt>
                <c:pt idx="12">
                  <c:v>72</c:v>
                </c:pt>
                <c:pt idx="13">
                  <c:v>78</c:v>
                </c:pt>
                <c:pt idx="14">
                  <c:v>84</c:v>
                </c:pt>
                <c:pt idx="15">
                  <c:v>90</c:v>
                </c:pt>
                <c:pt idx="16">
                  <c:v>96</c:v>
                </c:pt>
                <c:pt idx="17">
                  <c:v>102</c:v>
                </c:pt>
                <c:pt idx="18">
                  <c:v>108</c:v>
                </c:pt>
                <c:pt idx="19">
                  <c:v>114</c:v>
                </c:pt>
                <c:pt idx="20">
                  <c:v>120</c:v>
                </c:pt>
                <c:pt idx="21">
                  <c:v>126</c:v>
                </c:pt>
                <c:pt idx="22">
                  <c:v>132</c:v>
                </c:pt>
                <c:pt idx="23">
                  <c:v>138</c:v>
                </c:pt>
                <c:pt idx="24">
                  <c:v>144</c:v>
                </c:pt>
                <c:pt idx="25">
                  <c:v>150</c:v>
                </c:pt>
                <c:pt idx="26">
                  <c:v>156</c:v>
                </c:pt>
                <c:pt idx="27">
                  <c:v>162</c:v>
                </c:pt>
                <c:pt idx="28">
                  <c:v>168</c:v>
                </c:pt>
                <c:pt idx="29">
                  <c:v>174</c:v>
                </c:pt>
                <c:pt idx="30">
                  <c:v>180</c:v>
                </c:pt>
                <c:pt idx="31">
                  <c:v>186</c:v>
                </c:pt>
                <c:pt idx="32">
                  <c:v>192</c:v>
                </c:pt>
                <c:pt idx="33">
                  <c:v>198</c:v>
                </c:pt>
                <c:pt idx="34">
                  <c:v>204</c:v>
                </c:pt>
                <c:pt idx="35">
                  <c:v>210</c:v>
                </c:pt>
                <c:pt idx="36">
                  <c:v>216</c:v>
                </c:pt>
                <c:pt idx="37">
                  <c:v>222</c:v>
                </c:pt>
                <c:pt idx="38">
                  <c:v>228</c:v>
                </c:pt>
                <c:pt idx="39">
                  <c:v>234</c:v>
                </c:pt>
                <c:pt idx="40">
                  <c:v>240</c:v>
                </c:pt>
                <c:pt idx="41">
                  <c:v>246</c:v>
                </c:pt>
                <c:pt idx="42">
                  <c:v>252</c:v>
                </c:pt>
                <c:pt idx="43">
                  <c:v>258</c:v>
                </c:pt>
                <c:pt idx="44">
                  <c:v>264</c:v>
                </c:pt>
                <c:pt idx="45">
                  <c:v>270</c:v>
                </c:pt>
                <c:pt idx="46">
                  <c:v>276</c:v>
                </c:pt>
                <c:pt idx="47">
                  <c:v>282</c:v>
                </c:pt>
                <c:pt idx="48">
                  <c:v>288</c:v>
                </c:pt>
                <c:pt idx="49">
                  <c:v>294</c:v>
                </c:pt>
                <c:pt idx="50">
                  <c:v>300</c:v>
                </c:pt>
                <c:pt idx="51">
                  <c:v>306</c:v>
                </c:pt>
                <c:pt idx="52">
                  <c:v>312</c:v>
                </c:pt>
                <c:pt idx="53">
                  <c:v>318</c:v>
                </c:pt>
                <c:pt idx="54">
                  <c:v>324</c:v>
                </c:pt>
                <c:pt idx="55">
                  <c:v>330</c:v>
                </c:pt>
                <c:pt idx="56">
                  <c:v>336</c:v>
                </c:pt>
                <c:pt idx="57">
                  <c:v>342</c:v>
                </c:pt>
                <c:pt idx="58">
                  <c:v>348</c:v>
                </c:pt>
                <c:pt idx="59">
                  <c:v>354</c:v>
                </c:pt>
                <c:pt idx="60">
                  <c:v>360</c:v>
                </c:pt>
              </c:numCache>
            </c:numRef>
          </c:cat>
          <c:val>
            <c:numRef>
              <c:f>'T=1semaine'!$B$15:$B$75</c:f>
              <c:numCache>
                <c:formatCode>0.00</c:formatCode>
                <c:ptCount val="61"/>
                <c:pt idx="0">
                  <c:v>0</c:v>
                </c:pt>
                <c:pt idx="1">
                  <c:v>0.92179809644014998</c:v>
                </c:pt>
                <c:pt idx="2">
                  <c:v>1.3163313501826508</c:v>
                </c:pt>
                <c:pt idx="3">
                  <c:v>1.6213475956741057</c:v>
                </c:pt>
                <c:pt idx="4">
                  <c:v>1.8797264066450392</c:v>
                </c:pt>
                <c:pt idx="5">
                  <c:v>2.1081736906879511</c:v>
                </c:pt>
                <c:pt idx="6">
                  <c:v>2.3152908190754333</c:v>
                </c:pt>
                <c:pt idx="7">
                  <c:v>2.506202734569035</c:v>
                </c:pt>
                <c:pt idx="8">
                  <c:v>2.6842567894082214</c:v>
                </c:pt>
                <c:pt idx="9">
                  <c:v>2.8517828753933459</c:v>
                </c:pt>
                <c:pt idx="10">
                  <c:v>3.0115791926238367</c:v>
                </c:pt>
                <c:pt idx="11">
                  <c:v>3.0930307647866342</c:v>
                </c:pt>
                <c:pt idx="12">
                  <c:v>3.1693123047670078</c:v>
                </c:pt>
                <c:pt idx="13">
                  <c:v>3.2411447455936697</c:v>
                </c:pt>
                <c:pt idx="14">
                  <c:v>3.3091018764377553</c:v>
                </c:pt>
                <c:pt idx="15">
                  <c:v>3.3736485691008586</c:v>
                </c:pt>
                <c:pt idx="16">
                  <c:v>3.4351672212699249</c:v>
                </c:pt>
                <c:pt idx="17">
                  <c:v>3.4939765500227402</c:v>
                </c:pt>
                <c:pt idx="18">
                  <c:v>3.5503452634414825</c:v>
                </c:pt>
                <c:pt idx="19">
                  <c:v>3.6045022101314999</c:v>
                </c:pt>
                <c:pt idx="20">
                  <c:v>3.6566440496344277</c:v>
                </c:pt>
                <c:pt idx="21">
                  <c:v>3.7069411416429636</c:v>
                </c:pt>
                <c:pt idx="22">
                  <c:v>3.7555421318804303</c:v>
                </c:pt>
                <c:pt idx="23">
                  <c:v>3.8025775686104639</c:v>
                </c:pt>
                <c:pt idx="24">
                  <c:v>3.8481627874983775</c:v>
                </c:pt>
                <c:pt idx="25">
                  <c:v>3.8924002368606123</c:v>
                </c:pt>
                <c:pt idx="26">
                  <c:v>3.9353813696837201</c:v>
                </c:pt>
                <c:pt idx="27">
                  <c:v>3.9771881965314928</c:v>
                </c:pt>
                <c:pt idx="28">
                  <c:v>4.0178945703127731</c:v>
                </c:pt>
                <c:pt idx="29">
                  <c:v>4.0575672570455703</c:v>
                </c:pt>
                <c:pt idx="30">
                  <c:v>4.0962668343489321</c:v>
                </c:pt>
                <c:pt idx="31">
                  <c:v>4.134048450147688</c:v>
                </c:pt>
                <c:pt idx="32">
                  <c:v>4.1709624671074907</c:v>
                </c:pt>
                <c:pt idx="33">
                  <c:v>4.2070550130138793</c:v>
                </c:pt>
                <c:pt idx="34">
                  <c:v>4.2423684532338664</c:v>
                </c:pt>
                <c:pt idx="35">
                  <c:v>4.2769417982398208</c:v>
                </c:pt>
                <c:pt idx="36">
                  <c:v>4.3108110567068332</c:v>
                </c:pt>
                <c:pt idx="37">
                  <c:v>4.3440095427507828</c:v>
                </c:pt>
                <c:pt idx="38">
                  <c:v>4.3765681443323068</c:v>
                </c:pt>
                <c:pt idx="39">
                  <c:v>4.4085155586204046</c:v>
                </c:pt>
                <c:pt idx="40">
                  <c:v>4.4398784991197093</c:v>
                </c:pt>
                <c:pt idx="41">
                  <c:v>4.4706818785650935</c:v>
                </c:pt>
                <c:pt idx="42">
                  <c:v>4.5009489709364221</c:v>
                </c:pt>
                <c:pt idx="43">
                  <c:v>4.5307015554141872</c:v>
                </c:pt>
                <c:pt idx="44">
                  <c:v>4.5599600446592881</c:v>
                </c:pt>
                <c:pt idx="45">
                  <c:v>4.5887435994390922</c:v>
                </c:pt>
                <c:pt idx="46">
                  <c:v>4.6170702313221801</c:v>
                </c:pt>
                <c:pt idx="47">
                  <c:v>4.6449568949144142</c:v>
                </c:pt>
                <c:pt idx="48">
                  <c:v>4.6724195708999128</c:v>
                </c:pt>
                <c:pt idx="49">
                  <c:v>4.6994733409749081</c:v>
                </c:pt>
                <c:pt idx="50">
                  <c:v>4.7261324556142243</c:v>
                </c:pt>
                <c:pt idx="51">
                  <c:v>4.7524103954847385</c:v>
                </c:pt>
                <c:pt idx="52">
                  <c:v>4.7783199272135448</c:v>
                </c:pt>
                <c:pt idx="53">
                  <c:v>4.8038731541277313</c:v>
                </c:pt>
                <c:pt idx="54">
                  <c:v>4.8290815625048999</c:v>
                </c:pt>
                <c:pt idx="55">
                  <c:v>4.8539560638069794</c:v>
                </c:pt>
                <c:pt idx="56">
                  <c:v>4.8785070333124043</c:v>
                </c:pt>
                <c:pt idx="57">
                  <c:v>4.9027443455123239</c:v>
                </c:pt>
                <c:pt idx="58">
                  <c:v>4.9266774065935737</c:v>
                </c:pt>
                <c:pt idx="59">
                  <c:v>4.9503151842940252</c:v>
                </c:pt>
                <c:pt idx="60">
                  <c:v>4.9736662353835666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1D-4D9F-AFE5-DE29014DB7C1}"/>
            </c:ext>
          </c:extLst>
        </c:ser>
        <c:ser>
          <c:idx val="1"/>
          <c:order val="1"/>
          <c:tx>
            <c:v>hauteur d'eau évacuée</c:v>
          </c:tx>
          <c:spPr>
            <a:ln w="19050" cap="rnd" cmpd="sng" algn="ctr">
              <a:solidFill>
                <a:schemeClr val="accent4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'T=1semaine'!$A$15:$A$75</c:f>
              <c:numCache>
                <c:formatCode>General</c:formatCode>
                <c:ptCount val="61"/>
                <c:pt idx="0">
                  <c:v>0</c:v>
                </c:pt>
                <c:pt idx="1">
                  <c:v>6</c:v>
                </c:pt>
                <c:pt idx="2">
                  <c:v>12</c:v>
                </c:pt>
                <c:pt idx="3">
                  <c:v>18</c:v>
                </c:pt>
                <c:pt idx="4">
                  <c:v>24</c:v>
                </c:pt>
                <c:pt idx="5">
                  <c:v>30</c:v>
                </c:pt>
                <c:pt idx="6">
                  <c:v>36</c:v>
                </c:pt>
                <c:pt idx="7">
                  <c:v>42</c:v>
                </c:pt>
                <c:pt idx="8">
                  <c:v>48</c:v>
                </c:pt>
                <c:pt idx="9">
                  <c:v>54</c:v>
                </c:pt>
                <c:pt idx="10">
                  <c:v>60</c:v>
                </c:pt>
                <c:pt idx="11">
                  <c:v>66</c:v>
                </c:pt>
                <c:pt idx="12">
                  <c:v>72</c:v>
                </c:pt>
                <c:pt idx="13">
                  <c:v>78</c:v>
                </c:pt>
                <c:pt idx="14">
                  <c:v>84</c:v>
                </c:pt>
                <c:pt idx="15">
                  <c:v>90</c:v>
                </c:pt>
                <c:pt idx="16">
                  <c:v>96</c:v>
                </c:pt>
                <c:pt idx="17">
                  <c:v>102</c:v>
                </c:pt>
                <c:pt idx="18">
                  <c:v>108</c:v>
                </c:pt>
                <c:pt idx="19">
                  <c:v>114</c:v>
                </c:pt>
                <c:pt idx="20">
                  <c:v>120</c:v>
                </c:pt>
                <c:pt idx="21">
                  <c:v>126</c:v>
                </c:pt>
                <c:pt idx="22">
                  <c:v>132</c:v>
                </c:pt>
                <c:pt idx="23">
                  <c:v>138</c:v>
                </c:pt>
                <c:pt idx="24">
                  <c:v>144</c:v>
                </c:pt>
                <c:pt idx="25">
                  <c:v>150</c:v>
                </c:pt>
                <c:pt idx="26">
                  <c:v>156</c:v>
                </c:pt>
                <c:pt idx="27">
                  <c:v>162</c:v>
                </c:pt>
                <c:pt idx="28">
                  <c:v>168</c:v>
                </c:pt>
                <c:pt idx="29">
                  <c:v>174</c:v>
                </c:pt>
                <c:pt idx="30">
                  <c:v>180</c:v>
                </c:pt>
                <c:pt idx="31">
                  <c:v>186</c:v>
                </c:pt>
                <c:pt idx="32">
                  <c:v>192</c:v>
                </c:pt>
                <c:pt idx="33">
                  <c:v>198</c:v>
                </c:pt>
                <c:pt idx="34">
                  <c:v>204</c:v>
                </c:pt>
                <c:pt idx="35">
                  <c:v>210</c:v>
                </c:pt>
                <c:pt idx="36">
                  <c:v>216</c:v>
                </c:pt>
                <c:pt idx="37">
                  <c:v>222</c:v>
                </c:pt>
                <c:pt idx="38">
                  <c:v>228</c:v>
                </c:pt>
                <c:pt idx="39">
                  <c:v>234</c:v>
                </c:pt>
                <c:pt idx="40">
                  <c:v>240</c:v>
                </c:pt>
                <c:pt idx="41">
                  <c:v>246</c:v>
                </c:pt>
                <c:pt idx="42">
                  <c:v>252</c:v>
                </c:pt>
                <c:pt idx="43">
                  <c:v>258</c:v>
                </c:pt>
                <c:pt idx="44">
                  <c:v>264</c:v>
                </c:pt>
                <c:pt idx="45">
                  <c:v>270</c:v>
                </c:pt>
                <c:pt idx="46">
                  <c:v>276</c:v>
                </c:pt>
                <c:pt idx="47">
                  <c:v>282</c:v>
                </c:pt>
                <c:pt idx="48">
                  <c:v>288</c:v>
                </c:pt>
                <c:pt idx="49">
                  <c:v>294</c:v>
                </c:pt>
                <c:pt idx="50">
                  <c:v>300</c:v>
                </c:pt>
                <c:pt idx="51">
                  <c:v>306</c:v>
                </c:pt>
                <c:pt idx="52">
                  <c:v>312</c:v>
                </c:pt>
                <c:pt idx="53">
                  <c:v>318</c:v>
                </c:pt>
                <c:pt idx="54">
                  <c:v>324</c:v>
                </c:pt>
                <c:pt idx="55">
                  <c:v>330</c:v>
                </c:pt>
                <c:pt idx="56">
                  <c:v>336</c:v>
                </c:pt>
                <c:pt idx="57">
                  <c:v>342</c:v>
                </c:pt>
                <c:pt idx="58">
                  <c:v>348</c:v>
                </c:pt>
                <c:pt idx="59">
                  <c:v>354</c:v>
                </c:pt>
                <c:pt idx="60">
                  <c:v>360</c:v>
                </c:pt>
              </c:numCache>
            </c:numRef>
          </c:cat>
          <c:val>
            <c:numRef>
              <c:f>'T=1semaine'!$C$15:$C$75</c:f>
              <c:numCache>
                <c:formatCode>0.00</c:formatCode>
                <c:ptCount val="6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1D-4D9F-AFE5-DE29014DB7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49711832"/>
        <c:axId val="1"/>
      </c:lineChart>
      <c:catAx>
        <c:axId val="54971183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Durée de précipitation (min)</a:t>
                </a:r>
              </a:p>
            </c:rich>
          </c:tx>
          <c:layout>
            <c:manualLayout>
              <c:xMode val="edge"/>
              <c:yMode val="edge"/>
              <c:x val="0.4066215165727235"/>
              <c:y val="0.89473796308248355"/>
            </c:manualLayout>
          </c:layout>
          <c:overlay val="0"/>
          <c:spPr>
            <a:noFill/>
            <a:ln w="25400"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rgbClr val="000000"/>
                  </a:solidFill>
                  <a:latin typeface="Arial"/>
                  <a:ea typeface="Arial"/>
                  <a:cs typeface="Arial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At val="0"/>
        <c:auto val="1"/>
        <c:lblAlgn val="ctr"/>
        <c:lblOffset val="100"/>
        <c:tickLblSkip val="10"/>
        <c:tickMarkSkip val="1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ysDash"/>
              <a:round/>
            </a:ln>
            <a:effectLst/>
          </c:spPr>
        </c:majorGridlines>
        <c:minorGridlines>
          <c:spPr>
            <a:ln w="3175" cap="flat" cmpd="sng" algn="ctr">
              <a:solidFill>
                <a:srgbClr val="C0C0C0"/>
              </a:solidFill>
              <a:prstDash val="sysDash"/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Hauteur de précipitation (mm)</a:t>
                </a:r>
              </a:p>
            </c:rich>
          </c:tx>
          <c:layout>
            <c:manualLayout>
              <c:xMode val="edge"/>
              <c:yMode val="edge"/>
              <c:x val="2.2071224703469443E-2"/>
              <c:y val="0.40669915236005333"/>
            </c:manualLayout>
          </c:layout>
          <c:overlay val="0"/>
          <c:spPr>
            <a:noFill/>
            <a:ln w="25400"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rgbClr val="000000"/>
                  </a:solidFill>
                  <a:latin typeface="Arial"/>
                  <a:ea typeface="Arial"/>
                  <a:cs typeface="Arial"/>
                </a:defRPr>
              </a:pPr>
              <a:endParaRPr lang="fr-FR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25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549711832"/>
        <c:crossesAt val="1"/>
        <c:crossBetween val="midCat"/>
        <c:majorUnit val="10"/>
        <c:minorUnit val="5"/>
      </c:valAx>
      <c:spPr>
        <a:solidFill>
          <a:srgbClr val="FFFFFF"/>
        </a:solidFill>
        <a:ln w="3175">
          <a:solidFill>
            <a:srgbClr val="808080"/>
          </a:solidFill>
          <a:prstDash val="solid"/>
        </a:ln>
        <a:effectLst/>
      </c:spPr>
    </c:plotArea>
    <c:legend>
      <c:legendPos val="r"/>
      <c:layout>
        <c:manualLayout>
          <c:xMode val="edge"/>
          <c:yMode val="edge"/>
          <c:x val="0.27868886880943161"/>
          <c:y val="0.95606191644077276"/>
          <c:w val="0.38142122398634587"/>
          <c:h val="3.7878748762962045E-2"/>
        </c:manualLayout>
      </c:layout>
      <c:overlay val="0"/>
      <c:spPr>
        <a:solidFill>
          <a:srgbClr val="FFFFFF"/>
        </a:solidFill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45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S Sans Serif"/>
          <a:ea typeface="MS Sans Serif"/>
          <a:cs typeface="MS Sans Serif"/>
        </a:defRPr>
      </a:pPr>
      <a:endParaRPr lang="fr-FR"/>
    </a:p>
  </c:txPr>
  <c:printSettings>
    <c:headerFooter alignWithMargins="0"/>
    <c:pageMargins b="0.984251969" l="0.78740157499999996" r="0.78740157499999996" t="0.984251969" header="0.51180555555555551" footer="0.51180555555555551"/>
    <c:pageSetup firstPageNumber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b="1"/>
              <a:t>Courbe Hauteur-Durée Locale
Durée de retour T = 1 an</a:t>
            </a:r>
          </a:p>
        </c:rich>
      </c:tx>
      <c:layout>
        <c:manualLayout>
          <c:xMode val="edge"/>
          <c:yMode val="edge"/>
          <c:x val="0.3559898229351528"/>
          <c:y val="2.81690051901407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7.4766362894437804E-2"/>
          <c:y val="0.27230089863663576"/>
          <c:w val="0.88105361729013631"/>
          <c:h val="0.58802909576273499"/>
        </c:manualLayout>
      </c:layout>
      <c:lineChart>
        <c:grouping val="standard"/>
        <c:varyColors val="0"/>
        <c:ser>
          <c:idx val="0"/>
          <c:order val="0"/>
          <c:tx>
            <c:v>hauteur d'eau précipitée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'T=1an'!$A$16:$A$25</c:f>
              <c:numCache>
                <c:formatCode>General</c:formatCode>
                <c:ptCount val="10"/>
                <c:pt idx="0">
                  <c:v>0</c:v>
                </c:pt>
                <c:pt idx="1">
                  <c:v>6</c:v>
                </c:pt>
                <c:pt idx="2">
                  <c:v>12</c:v>
                </c:pt>
                <c:pt idx="3">
                  <c:v>18</c:v>
                </c:pt>
                <c:pt idx="4">
                  <c:v>24</c:v>
                </c:pt>
                <c:pt idx="5">
                  <c:v>30</c:v>
                </c:pt>
                <c:pt idx="6">
                  <c:v>36</c:v>
                </c:pt>
                <c:pt idx="7">
                  <c:v>42</c:v>
                </c:pt>
                <c:pt idx="8">
                  <c:v>48</c:v>
                </c:pt>
                <c:pt idx="9">
                  <c:v>54</c:v>
                </c:pt>
              </c:numCache>
            </c:numRef>
          </c:cat>
          <c:val>
            <c:numRef>
              <c:f>'T=1an'!$B$16:$B$25</c:f>
              <c:numCache>
                <c:formatCode>0.00</c:formatCode>
                <c:ptCount val="10"/>
                <c:pt idx="0">
                  <c:v>0</c:v>
                </c:pt>
                <c:pt idx="1">
                  <c:v>4.5403874884191868</c:v>
                </c:pt>
                <c:pt idx="2">
                  <c:v>6.3063945204034804</c:v>
                </c:pt>
                <c:pt idx="3">
                  <c:v>7.6427278135502137</c:v>
                </c:pt>
                <c:pt idx="4">
                  <c:v>8.7592990572753671</c:v>
                </c:pt>
                <c:pt idx="5">
                  <c:v>9.7365410746559178</c:v>
                </c:pt>
                <c:pt idx="6">
                  <c:v>10.615406047885424</c:v>
                </c:pt>
                <c:pt idx="7">
                  <c:v>11.420086389287382</c:v>
                </c:pt>
                <c:pt idx="8">
                  <c:v>12.166273411305111</c:v>
                </c:pt>
                <c:pt idx="9">
                  <c:v>12.864824550988034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D96C-498A-8288-DC29D976F50D}"/>
            </c:ext>
          </c:extLst>
        </c:ser>
        <c:ser>
          <c:idx val="1"/>
          <c:order val="1"/>
          <c:tx>
            <c:v>hauteur d'eau évacuée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dPt>
            <c:idx val="8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3-D96C-498A-8288-DC29D976F50D}"/>
              </c:ext>
            </c:extLst>
          </c:dPt>
          <c:cat>
            <c:numRef>
              <c:f>'T=1an'!$A$16:$A$25</c:f>
              <c:numCache>
                <c:formatCode>General</c:formatCode>
                <c:ptCount val="10"/>
                <c:pt idx="0">
                  <c:v>0</c:v>
                </c:pt>
                <c:pt idx="1">
                  <c:v>6</c:v>
                </c:pt>
                <c:pt idx="2">
                  <c:v>12</c:v>
                </c:pt>
                <c:pt idx="3">
                  <c:v>18</c:v>
                </c:pt>
                <c:pt idx="4">
                  <c:v>24</c:v>
                </c:pt>
                <c:pt idx="5">
                  <c:v>30</c:v>
                </c:pt>
                <c:pt idx="6">
                  <c:v>36</c:v>
                </c:pt>
                <c:pt idx="7">
                  <c:v>42</c:v>
                </c:pt>
                <c:pt idx="8">
                  <c:v>48</c:v>
                </c:pt>
                <c:pt idx="9">
                  <c:v>54</c:v>
                </c:pt>
              </c:numCache>
            </c:numRef>
          </c:cat>
          <c:val>
            <c:numRef>
              <c:f>'T=1an'!$C$16:$C$25</c:f>
              <c:numCache>
                <c:formatCode>0.00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D96C-498A-8288-DC29D976F5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49713472"/>
        <c:axId val="1"/>
      </c:lineChart>
      <c:catAx>
        <c:axId val="54971347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Durée de précipitation (min)</a:t>
                </a:r>
              </a:p>
            </c:rich>
          </c:tx>
          <c:layout>
            <c:manualLayout>
              <c:xMode val="edge"/>
              <c:yMode val="edge"/>
              <c:x val="0.40356852001814875"/>
              <c:y val="0.896715015886172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"/>
        <c:crossesAt val="0"/>
        <c:auto val="1"/>
        <c:lblAlgn val="ctr"/>
        <c:lblOffset val="100"/>
        <c:tickLblSkip val="1"/>
        <c:tickMarkSkip val="2"/>
        <c:noMultiLvlLbl val="0"/>
      </c:catAx>
      <c:valAx>
        <c:axId val="1"/>
        <c:scaling>
          <c:orientation val="minMax"/>
          <c:max val="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Hauteur de précipitation (mm)</a:t>
                </a:r>
              </a:p>
            </c:rich>
          </c:tx>
          <c:layout>
            <c:manualLayout>
              <c:xMode val="edge"/>
              <c:yMode val="edge"/>
              <c:x val="2.2090088848303151E-2"/>
              <c:y val="0.4037566356836974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49713472"/>
        <c:crossesAt val="1"/>
        <c:crossBetween val="midCat"/>
        <c:majorUnit val="10"/>
        <c:minorUnit val="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 alignWithMargins="0"/>
    <c:pageMargins b="0.984251969" l="0.78740157499999996" r="0.78740157499999996" t="0.984251969" header="0.51180555555555551" footer="0.51180555555555551"/>
    <c:pageSetup firstPageNumber="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/>
              <a:t>Courbe Hauteur-Durée Locale
Durée de retour T = 2 ans</a:t>
            </a:r>
          </a:p>
        </c:rich>
      </c:tx>
      <c:layout>
        <c:manualLayout>
          <c:xMode val="edge"/>
          <c:yMode val="edge"/>
          <c:x val="0.3556877357543422"/>
          <c:y val="2.8070175438596492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7.5551806169692509E-2"/>
          <c:y val="0.27017551574364829"/>
          <c:w val="0.87521249619048291"/>
          <c:h val="0.58713467057710589"/>
        </c:manualLayout>
      </c:layout>
      <c:lineChart>
        <c:grouping val="standard"/>
        <c:varyColors val="0"/>
        <c:ser>
          <c:idx val="0"/>
          <c:order val="0"/>
          <c:tx>
            <c:v>hauteur d'eau précipitée</c:v>
          </c:tx>
          <c:spPr>
            <a:ln w="19050" cap="rnd" cmpd="sng" algn="ctr">
              <a:solidFill>
                <a:schemeClr val="accent2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'T=1an'!$A$16:$A$256</c:f>
              <c:numCache>
                <c:formatCode>General</c:formatCode>
                <c:ptCount val="241"/>
                <c:pt idx="0">
                  <c:v>0</c:v>
                </c:pt>
                <c:pt idx="1">
                  <c:v>6</c:v>
                </c:pt>
                <c:pt idx="2">
                  <c:v>12</c:v>
                </c:pt>
                <c:pt idx="3">
                  <c:v>18</c:v>
                </c:pt>
                <c:pt idx="4">
                  <c:v>24</c:v>
                </c:pt>
                <c:pt idx="5">
                  <c:v>30</c:v>
                </c:pt>
                <c:pt idx="6">
                  <c:v>36</c:v>
                </c:pt>
                <c:pt idx="7">
                  <c:v>42</c:v>
                </c:pt>
                <c:pt idx="8">
                  <c:v>48</c:v>
                </c:pt>
                <c:pt idx="9">
                  <c:v>54</c:v>
                </c:pt>
                <c:pt idx="10">
                  <c:v>60</c:v>
                </c:pt>
                <c:pt idx="11">
                  <c:v>66</c:v>
                </c:pt>
                <c:pt idx="12">
                  <c:v>72</c:v>
                </c:pt>
                <c:pt idx="13">
                  <c:v>78</c:v>
                </c:pt>
                <c:pt idx="14">
                  <c:v>84</c:v>
                </c:pt>
                <c:pt idx="15">
                  <c:v>90</c:v>
                </c:pt>
                <c:pt idx="16">
                  <c:v>96</c:v>
                </c:pt>
                <c:pt idx="17">
                  <c:v>102</c:v>
                </c:pt>
                <c:pt idx="18">
                  <c:v>108</c:v>
                </c:pt>
                <c:pt idx="19">
                  <c:v>114</c:v>
                </c:pt>
                <c:pt idx="20">
                  <c:v>120</c:v>
                </c:pt>
                <c:pt idx="21">
                  <c:v>126</c:v>
                </c:pt>
                <c:pt idx="22">
                  <c:v>132</c:v>
                </c:pt>
                <c:pt idx="23">
                  <c:v>138</c:v>
                </c:pt>
                <c:pt idx="24">
                  <c:v>144</c:v>
                </c:pt>
                <c:pt idx="25">
                  <c:v>150</c:v>
                </c:pt>
                <c:pt idx="26">
                  <c:v>156</c:v>
                </c:pt>
                <c:pt idx="27">
                  <c:v>162</c:v>
                </c:pt>
                <c:pt idx="28">
                  <c:v>168</c:v>
                </c:pt>
                <c:pt idx="29">
                  <c:v>174</c:v>
                </c:pt>
                <c:pt idx="30">
                  <c:v>180</c:v>
                </c:pt>
                <c:pt idx="31">
                  <c:v>186</c:v>
                </c:pt>
                <c:pt idx="32">
                  <c:v>192</c:v>
                </c:pt>
                <c:pt idx="33">
                  <c:v>198</c:v>
                </c:pt>
                <c:pt idx="34">
                  <c:v>204</c:v>
                </c:pt>
                <c:pt idx="35">
                  <c:v>210</c:v>
                </c:pt>
                <c:pt idx="36">
                  <c:v>216</c:v>
                </c:pt>
                <c:pt idx="37">
                  <c:v>222</c:v>
                </c:pt>
                <c:pt idx="38">
                  <c:v>228</c:v>
                </c:pt>
                <c:pt idx="39">
                  <c:v>234</c:v>
                </c:pt>
                <c:pt idx="40">
                  <c:v>240</c:v>
                </c:pt>
                <c:pt idx="41">
                  <c:v>246</c:v>
                </c:pt>
                <c:pt idx="42">
                  <c:v>252</c:v>
                </c:pt>
                <c:pt idx="43">
                  <c:v>258</c:v>
                </c:pt>
                <c:pt idx="44">
                  <c:v>264</c:v>
                </c:pt>
                <c:pt idx="45">
                  <c:v>270</c:v>
                </c:pt>
                <c:pt idx="46">
                  <c:v>276</c:v>
                </c:pt>
                <c:pt idx="47">
                  <c:v>282</c:v>
                </c:pt>
                <c:pt idx="48">
                  <c:v>288</c:v>
                </c:pt>
                <c:pt idx="49">
                  <c:v>294</c:v>
                </c:pt>
                <c:pt idx="50">
                  <c:v>300</c:v>
                </c:pt>
                <c:pt idx="51">
                  <c:v>306</c:v>
                </c:pt>
                <c:pt idx="52">
                  <c:v>312</c:v>
                </c:pt>
                <c:pt idx="53">
                  <c:v>318</c:v>
                </c:pt>
                <c:pt idx="54">
                  <c:v>324</c:v>
                </c:pt>
                <c:pt idx="55">
                  <c:v>330</c:v>
                </c:pt>
                <c:pt idx="56">
                  <c:v>336</c:v>
                </c:pt>
                <c:pt idx="57">
                  <c:v>342</c:v>
                </c:pt>
                <c:pt idx="58">
                  <c:v>348</c:v>
                </c:pt>
                <c:pt idx="59">
                  <c:v>354</c:v>
                </c:pt>
                <c:pt idx="60">
                  <c:v>360</c:v>
                </c:pt>
                <c:pt idx="61">
                  <c:v>366</c:v>
                </c:pt>
                <c:pt idx="62">
                  <c:v>372</c:v>
                </c:pt>
                <c:pt idx="63">
                  <c:v>378</c:v>
                </c:pt>
                <c:pt idx="64">
                  <c:v>384</c:v>
                </c:pt>
                <c:pt idx="65">
                  <c:v>390</c:v>
                </c:pt>
                <c:pt idx="66">
                  <c:v>396</c:v>
                </c:pt>
                <c:pt idx="67">
                  <c:v>402</c:v>
                </c:pt>
                <c:pt idx="68">
                  <c:v>408</c:v>
                </c:pt>
                <c:pt idx="69">
                  <c:v>414</c:v>
                </c:pt>
                <c:pt idx="70">
                  <c:v>420</c:v>
                </c:pt>
                <c:pt idx="71">
                  <c:v>426</c:v>
                </c:pt>
                <c:pt idx="72">
                  <c:v>432</c:v>
                </c:pt>
                <c:pt idx="73">
                  <c:v>438</c:v>
                </c:pt>
                <c:pt idx="74">
                  <c:v>444</c:v>
                </c:pt>
                <c:pt idx="75">
                  <c:v>450</c:v>
                </c:pt>
                <c:pt idx="76">
                  <c:v>456</c:v>
                </c:pt>
                <c:pt idx="77">
                  <c:v>462</c:v>
                </c:pt>
                <c:pt idx="78">
                  <c:v>468</c:v>
                </c:pt>
                <c:pt idx="79">
                  <c:v>474</c:v>
                </c:pt>
                <c:pt idx="80">
                  <c:v>480</c:v>
                </c:pt>
                <c:pt idx="81">
                  <c:v>486</c:v>
                </c:pt>
                <c:pt idx="82">
                  <c:v>492</c:v>
                </c:pt>
                <c:pt idx="83">
                  <c:v>498</c:v>
                </c:pt>
                <c:pt idx="84">
                  <c:v>504</c:v>
                </c:pt>
                <c:pt idx="85">
                  <c:v>510</c:v>
                </c:pt>
                <c:pt idx="86">
                  <c:v>516</c:v>
                </c:pt>
                <c:pt idx="87">
                  <c:v>522</c:v>
                </c:pt>
                <c:pt idx="88">
                  <c:v>528</c:v>
                </c:pt>
                <c:pt idx="89">
                  <c:v>534</c:v>
                </c:pt>
                <c:pt idx="90">
                  <c:v>540</c:v>
                </c:pt>
                <c:pt idx="91">
                  <c:v>546</c:v>
                </c:pt>
                <c:pt idx="92">
                  <c:v>552</c:v>
                </c:pt>
                <c:pt idx="93">
                  <c:v>558</c:v>
                </c:pt>
                <c:pt idx="94">
                  <c:v>564</c:v>
                </c:pt>
                <c:pt idx="95">
                  <c:v>570</c:v>
                </c:pt>
                <c:pt idx="96">
                  <c:v>576</c:v>
                </c:pt>
                <c:pt idx="97">
                  <c:v>582</c:v>
                </c:pt>
                <c:pt idx="98">
                  <c:v>588</c:v>
                </c:pt>
                <c:pt idx="99">
                  <c:v>594</c:v>
                </c:pt>
                <c:pt idx="100">
                  <c:v>600</c:v>
                </c:pt>
                <c:pt idx="101">
                  <c:v>606</c:v>
                </c:pt>
                <c:pt idx="102">
                  <c:v>612</c:v>
                </c:pt>
                <c:pt idx="103">
                  <c:v>618</c:v>
                </c:pt>
                <c:pt idx="104">
                  <c:v>624</c:v>
                </c:pt>
                <c:pt idx="105">
                  <c:v>630</c:v>
                </c:pt>
                <c:pt idx="106">
                  <c:v>636</c:v>
                </c:pt>
                <c:pt idx="107">
                  <c:v>642</c:v>
                </c:pt>
                <c:pt idx="108">
                  <c:v>648</c:v>
                </c:pt>
                <c:pt idx="109">
                  <c:v>654</c:v>
                </c:pt>
                <c:pt idx="110">
                  <c:v>660</c:v>
                </c:pt>
                <c:pt idx="111">
                  <c:v>666</c:v>
                </c:pt>
                <c:pt idx="112">
                  <c:v>672</c:v>
                </c:pt>
                <c:pt idx="113">
                  <c:v>678</c:v>
                </c:pt>
                <c:pt idx="114">
                  <c:v>684</c:v>
                </c:pt>
                <c:pt idx="115">
                  <c:v>690</c:v>
                </c:pt>
                <c:pt idx="116">
                  <c:v>696</c:v>
                </c:pt>
                <c:pt idx="117">
                  <c:v>702</c:v>
                </c:pt>
                <c:pt idx="118">
                  <c:v>708</c:v>
                </c:pt>
                <c:pt idx="119">
                  <c:v>714</c:v>
                </c:pt>
                <c:pt idx="120">
                  <c:v>720</c:v>
                </c:pt>
                <c:pt idx="121">
                  <c:v>726</c:v>
                </c:pt>
                <c:pt idx="122">
                  <c:v>732</c:v>
                </c:pt>
                <c:pt idx="123">
                  <c:v>738</c:v>
                </c:pt>
                <c:pt idx="124">
                  <c:v>744</c:v>
                </c:pt>
                <c:pt idx="125">
                  <c:v>750</c:v>
                </c:pt>
                <c:pt idx="126">
                  <c:v>756</c:v>
                </c:pt>
                <c:pt idx="127">
                  <c:v>762</c:v>
                </c:pt>
                <c:pt idx="128">
                  <c:v>768</c:v>
                </c:pt>
                <c:pt idx="129">
                  <c:v>774</c:v>
                </c:pt>
                <c:pt idx="130">
                  <c:v>780</c:v>
                </c:pt>
                <c:pt idx="131">
                  <c:v>786</c:v>
                </c:pt>
                <c:pt idx="132">
                  <c:v>792</c:v>
                </c:pt>
                <c:pt idx="133">
                  <c:v>798</c:v>
                </c:pt>
                <c:pt idx="134">
                  <c:v>804</c:v>
                </c:pt>
                <c:pt idx="135">
                  <c:v>810</c:v>
                </c:pt>
                <c:pt idx="136">
                  <c:v>816</c:v>
                </c:pt>
                <c:pt idx="137">
                  <c:v>822</c:v>
                </c:pt>
                <c:pt idx="138">
                  <c:v>828</c:v>
                </c:pt>
                <c:pt idx="139">
                  <c:v>834</c:v>
                </c:pt>
                <c:pt idx="140">
                  <c:v>840</c:v>
                </c:pt>
                <c:pt idx="141">
                  <c:v>846</c:v>
                </c:pt>
                <c:pt idx="142">
                  <c:v>852</c:v>
                </c:pt>
                <c:pt idx="143">
                  <c:v>858</c:v>
                </c:pt>
                <c:pt idx="144">
                  <c:v>864</c:v>
                </c:pt>
                <c:pt idx="145">
                  <c:v>870</c:v>
                </c:pt>
                <c:pt idx="146">
                  <c:v>876</c:v>
                </c:pt>
                <c:pt idx="147">
                  <c:v>882</c:v>
                </c:pt>
                <c:pt idx="148">
                  <c:v>888</c:v>
                </c:pt>
                <c:pt idx="149">
                  <c:v>894</c:v>
                </c:pt>
                <c:pt idx="150">
                  <c:v>900</c:v>
                </c:pt>
                <c:pt idx="151">
                  <c:v>906</c:v>
                </c:pt>
                <c:pt idx="152">
                  <c:v>912</c:v>
                </c:pt>
                <c:pt idx="153">
                  <c:v>918</c:v>
                </c:pt>
                <c:pt idx="154">
                  <c:v>924</c:v>
                </c:pt>
                <c:pt idx="155">
                  <c:v>930</c:v>
                </c:pt>
                <c:pt idx="156">
                  <c:v>936</c:v>
                </c:pt>
                <c:pt idx="157">
                  <c:v>942</c:v>
                </c:pt>
                <c:pt idx="158">
                  <c:v>948</c:v>
                </c:pt>
                <c:pt idx="159">
                  <c:v>954</c:v>
                </c:pt>
                <c:pt idx="160">
                  <c:v>960</c:v>
                </c:pt>
                <c:pt idx="161">
                  <c:v>966</c:v>
                </c:pt>
                <c:pt idx="162">
                  <c:v>972</c:v>
                </c:pt>
                <c:pt idx="163">
                  <c:v>978</c:v>
                </c:pt>
                <c:pt idx="164">
                  <c:v>984</c:v>
                </c:pt>
                <c:pt idx="165">
                  <c:v>990</c:v>
                </c:pt>
                <c:pt idx="166">
                  <c:v>996</c:v>
                </c:pt>
                <c:pt idx="167">
                  <c:v>1002</c:v>
                </c:pt>
                <c:pt idx="168">
                  <c:v>1008</c:v>
                </c:pt>
                <c:pt idx="169">
                  <c:v>1014</c:v>
                </c:pt>
                <c:pt idx="170">
                  <c:v>1020</c:v>
                </c:pt>
                <c:pt idx="171">
                  <c:v>1026</c:v>
                </c:pt>
                <c:pt idx="172">
                  <c:v>1032</c:v>
                </c:pt>
                <c:pt idx="173">
                  <c:v>1038</c:v>
                </c:pt>
                <c:pt idx="174">
                  <c:v>1044</c:v>
                </c:pt>
                <c:pt idx="175">
                  <c:v>1050</c:v>
                </c:pt>
                <c:pt idx="176">
                  <c:v>1056</c:v>
                </c:pt>
                <c:pt idx="177">
                  <c:v>1062</c:v>
                </c:pt>
                <c:pt idx="178">
                  <c:v>1068</c:v>
                </c:pt>
                <c:pt idx="179">
                  <c:v>1074</c:v>
                </c:pt>
                <c:pt idx="180">
                  <c:v>1080</c:v>
                </c:pt>
                <c:pt idx="181">
                  <c:v>1086</c:v>
                </c:pt>
                <c:pt idx="182">
                  <c:v>1092</c:v>
                </c:pt>
                <c:pt idx="183">
                  <c:v>1098</c:v>
                </c:pt>
                <c:pt idx="184">
                  <c:v>1104</c:v>
                </c:pt>
                <c:pt idx="185">
                  <c:v>1110</c:v>
                </c:pt>
                <c:pt idx="186">
                  <c:v>1116</c:v>
                </c:pt>
                <c:pt idx="187">
                  <c:v>1122</c:v>
                </c:pt>
                <c:pt idx="188">
                  <c:v>1128</c:v>
                </c:pt>
                <c:pt idx="189">
                  <c:v>1134</c:v>
                </c:pt>
                <c:pt idx="190">
                  <c:v>1140</c:v>
                </c:pt>
                <c:pt idx="191">
                  <c:v>1146</c:v>
                </c:pt>
                <c:pt idx="192">
                  <c:v>1152</c:v>
                </c:pt>
                <c:pt idx="193">
                  <c:v>1158</c:v>
                </c:pt>
                <c:pt idx="194">
                  <c:v>1164</c:v>
                </c:pt>
                <c:pt idx="195">
                  <c:v>1170</c:v>
                </c:pt>
                <c:pt idx="196">
                  <c:v>1176</c:v>
                </c:pt>
                <c:pt idx="197">
                  <c:v>1182</c:v>
                </c:pt>
                <c:pt idx="198">
                  <c:v>1188</c:v>
                </c:pt>
                <c:pt idx="199">
                  <c:v>1194</c:v>
                </c:pt>
                <c:pt idx="200">
                  <c:v>1200</c:v>
                </c:pt>
                <c:pt idx="201">
                  <c:v>1206</c:v>
                </c:pt>
                <c:pt idx="202">
                  <c:v>1212</c:v>
                </c:pt>
                <c:pt idx="203">
                  <c:v>1218</c:v>
                </c:pt>
                <c:pt idx="204">
                  <c:v>1224</c:v>
                </c:pt>
                <c:pt idx="205">
                  <c:v>1230</c:v>
                </c:pt>
                <c:pt idx="206">
                  <c:v>1236</c:v>
                </c:pt>
                <c:pt idx="207">
                  <c:v>1242</c:v>
                </c:pt>
                <c:pt idx="208">
                  <c:v>1248</c:v>
                </c:pt>
                <c:pt idx="209">
                  <c:v>1254</c:v>
                </c:pt>
                <c:pt idx="210">
                  <c:v>1260</c:v>
                </c:pt>
                <c:pt idx="211">
                  <c:v>1266</c:v>
                </c:pt>
                <c:pt idx="212">
                  <c:v>1272</c:v>
                </c:pt>
                <c:pt idx="213">
                  <c:v>1278</c:v>
                </c:pt>
                <c:pt idx="214">
                  <c:v>1284</c:v>
                </c:pt>
                <c:pt idx="215">
                  <c:v>1290</c:v>
                </c:pt>
                <c:pt idx="216">
                  <c:v>1296</c:v>
                </c:pt>
                <c:pt idx="217">
                  <c:v>1302</c:v>
                </c:pt>
                <c:pt idx="218">
                  <c:v>1308</c:v>
                </c:pt>
                <c:pt idx="219">
                  <c:v>1314</c:v>
                </c:pt>
                <c:pt idx="220">
                  <c:v>1320</c:v>
                </c:pt>
                <c:pt idx="221">
                  <c:v>1326</c:v>
                </c:pt>
                <c:pt idx="222">
                  <c:v>1332</c:v>
                </c:pt>
                <c:pt idx="223">
                  <c:v>1338</c:v>
                </c:pt>
                <c:pt idx="224">
                  <c:v>1344</c:v>
                </c:pt>
                <c:pt idx="225">
                  <c:v>1350</c:v>
                </c:pt>
                <c:pt idx="226">
                  <c:v>1356</c:v>
                </c:pt>
                <c:pt idx="227">
                  <c:v>1362</c:v>
                </c:pt>
                <c:pt idx="228">
                  <c:v>1368</c:v>
                </c:pt>
                <c:pt idx="229">
                  <c:v>1374</c:v>
                </c:pt>
                <c:pt idx="230">
                  <c:v>1380</c:v>
                </c:pt>
                <c:pt idx="231">
                  <c:v>1386</c:v>
                </c:pt>
                <c:pt idx="232">
                  <c:v>1392</c:v>
                </c:pt>
                <c:pt idx="233">
                  <c:v>1398</c:v>
                </c:pt>
                <c:pt idx="234">
                  <c:v>1404</c:v>
                </c:pt>
                <c:pt idx="235">
                  <c:v>1410</c:v>
                </c:pt>
                <c:pt idx="236">
                  <c:v>1416</c:v>
                </c:pt>
                <c:pt idx="237">
                  <c:v>1422</c:v>
                </c:pt>
                <c:pt idx="238">
                  <c:v>1428</c:v>
                </c:pt>
                <c:pt idx="239">
                  <c:v>1434</c:v>
                </c:pt>
                <c:pt idx="240">
                  <c:v>1440</c:v>
                </c:pt>
              </c:numCache>
            </c:numRef>
          </c:cat>
          <c:val>
            <c:numRef>
              <c:f>'T=1an'!$B$16:$B$256</c:f>
              <c:numCache>
                <c:formatCode>0.00</c:formatCode>
                <c:ptCount val="241"/>
                <c:pt idx="0">
                  <c:v>0</c:v>
                </c:pt>
                <c:pt idx="1">
                  <c:v>4.5403874884191868</c:v>
                </c:pt>
                <c:pt idx="2">
                  <c:v>6.3063945204034804</c:v>
                </c:pt>
                <c:pt idx="3">
                  <c:v>7.6427278135502137</c:v>
                </c:pt>
                <c:pt idx="4">
                  <c:v>8.7592990572753671</c:v>
                </c:pt>
                <c:pt idx="5">
                  <c:v>9.7365410746559178</c:v>
                </c:pt>
                <c:pt idx="6">
                  <c:v>10.615406047885424</c:v>
                </c:pt>
                <c:pt idx="7">
                  <c:v>11.420086389287382</c:v>
                </c:pt>
                <c:pt idx="8">
                  <c:v>12.166273411305111</c:v>
                </c:pt>
                <c:pt idx="9">
                  <c:v>12.864824550988034</c:v>
                </c:pt>
                <c:pt idx="10">
                  <c:v>12.736477829169971</c:v>
                </c:pt>
                <c:pt idx="11">
                  <c:v>13.129663947662035</c:v>
                </c:pt>
                <c:pt idx="12">
                  <c:v>13.499204030593962</c:v>
                </c:pt>
                <c:pt idx="13">
                  <c:v>13.848325831809705</c:v>
                </c:pt>
                <c:pt idx="14">
                  <c:v>14.179606776615216</c:v>
                </c:pt>
                <c:pt idx="15">
                  <c:v>14.495141377744494</c:v>
                </c:pt>
                <c:pt idx="16">
                  <c:v>14.79665740312279</c:v>
                </c:pt>
                <c:pt idx="17">
                  <c:v>15.085598673227191</c:v>
                </c:pt>
                <c:pt idx="18">
                  <c:v>15.363185453229002</c:v>
                </c:pt>
                <c:pt idx="19">
                  <c:v>15.630459398205177</c:v>
                </c:pt>
                <c:pt idx="20">
                  <c:v>15.888317599336082</c:v>
                </c:pt>
                <c:pt idx="21">
                  <c:v>16.137538781493415</c:v>
                </c:pt>
                <c:pt idx="22">
                  <c:v>16.378803745509448</c:v>
                </c:pt>
                <c:pt idx="23">
                  <c:v>16.61271152114999</c:v>
                </c:pt>
                <c:pt idx="24">
                  <c:v>16.839792276409284</c:v>
                </c:pt>
                <c:pt idx="25">
                  <c:v>17.060517741263389</c:v>
                </c:pt>
                <c:pt idx="26">
                  <c:v>17.275309703830548</c:v>
                </c:pt>
                <c:pt idx="27">
                  <c:v>17.484546995169904</c:v>
                </c:pt>
                <c:pt idx="28">
                  <c:v>17.688571277106579</c:v>
                </c:pt>
                <c:pt idx="29">
                  <c:v>17.88769187326784</c:v>
                </c:pt>
                <c:pt idx="30">
                  <c:v>18.082189828762985</c:v>
                </c:pt>
                <c:pt idx="31">
                  <c:v>18.272321343064572</c:v>
                </c:pt>
                <c:pt idx="32">
                  <c:v>18.458320689802772</c:v>
                </c:pt>
                <c:pt idx="33">
                  <c:v>18.640402713672568</c:v>
                </c:pt>
                <c:pt idx="34">
                  <c:v>18.818764976563127</c:v>
                </c:pt>
                <c:pt idx="35">
                  <c:v>18.993589610978635</c:v>
                </c:pt>
                <c:pt idx="36">
                  <c:v>19.165044927833861</c:v>
                </c:pt>
                <c:pt idx="37">
                  <c:v>19.333286817045462</c:v>
                </c:pt>
                <c:pt idx="38">
                  <c:v>19.498459972461291</c:v>
                </c:pt>
                <c:pt idx="39">
                  <c:v>19.660698967169964</c:v>
                </c:pt>
                <c:pt idx="40">
                  <c:v>19.820129200807784</c:v>
                </c:pt>
                <c:pt idx="41">
                  <c:v>19.976867736897972</c:v>
                </c:pt>
                <c:pt idx="42">
                  <c:v>20.131024045340776</c:v>
                </c:pt>
                <c:pt idx="43">
                  <c:v>20.282700662786528</c:v>
                </c:pt>
                <c:pt idx="44">
                  <c:v>20.431993781659855</c:v>
                </c:pt>
                <c:pt idx="45">
                  <c:v>20.578993776980035</c:v>
                </c:pt>
                <c:pt idx="46">
                  <c:v>20.723785678774426</c:v>
                </c:pt>
                <c:pt idx="47">
                  <c:v>20.866449596757374</c:v>
                </c:pt>
                <c:pt idx="48">
                  <c:v>21.007061103004641</c:v>
                </c:pt>
                <c:pt idx="49">
                  <c:v>21.145691577561717</c:v>
                </c:pt>
                <c:pt idx="50">
                  <c:v>21.282408521254862</c:v>
                </c:pt>
                <c:pt idx="51">
                  <c:v>21.417275839407324</c:v>
                </c:pt>
                <c:pt idx="52">
                  <c:v>21.550354099681236</c:v>
                </c:pt>
                <c:pt idx="53">
                  <c:v>21.681700766854142</c:v>
                </c:pt>
                <c:pt idx="54">
                  <c:v>21.811370416987636</c:v>
                </c:pt>
                <c:pt idx="55">
                  <c:v>21.939414933142903</c:v>
                </c:pt>
                <c:pt idx="56">
                  <c:v>22.065883684538118</c:v>
                </c:pt>
                <c:pt idx="57">
                  <c:v>22.190823690817616</c:v>
                </c:pt>
                <c:pt idx="58">
                  <c:v>22.314279772908293</c:v>
                </c:pt>
                <c:pt idx="59">
                  <c:v>22.43629469176954</c:v>
                </c:pt>
                <c:pt idx="60">
                  <c:v>22.981496131585082</c:v>
                </c:pt>
                <c:pt idx="61">
                  <c:v>23.104903551252665</c:v>
                </c:pt>
                <c:pt idx="62">
                  <c:v>23.226950842791304</c:v>
                </c:pt>
                <c:pt idx="63">
                  <c:v>23.347674576998021</c:v>
                </c:pt>
                <c:pt idx="64">
                  <c:v>23.467109779411604</c:v>
                </c:pt>
                <c:pt idx="65">
                  <c:v>23.585290018613499</c:v>
                </c:pt>
                <c:pt idx="66">
                  <c:v>23.702247488208215</c:v>
                </c:pt>
                <c:pt idx="67">
                  <c:v>23.81801308302445</c:v>
                </c:pt>
                <c:pt idx="68">
                  <c:v>23.932616470023888</c:v>
                </c:pt>
                <c:pt idx="69">
                  <c:v>24.046086154357436</c:v>
                </c:pt>
                <c:pt idx="70">
                  <c:v>24.158449540966188</c:v>
                </c:pt>
                <c:pt idx="71">
                  <c:v>24.269732992086702</c:v>
                </c:pt>
                <c:pt idx="72">
                  <c:v>24.379961880986432</c:v>
                </c:pt>
                <c:pt idx="73">
                  <c:v>24.489160642225283</c:v>
                </c:pt>
                <c:pt idx="74">
                  <c:v>24.597352818712093</c:v>
                </c:pt>
                <c:pt idx="75">
                  <c:v>24.704561105800842</c:v>
                </c:pt>
                <c:pt idx="76">
                  <c:v>24.810807392649579</c:v>
                </c:pt>
                <c:pt idx="77">
                  <c:v>24.916112801045763</c:v>
                </c:pt>
                <c:pt idx="78">
                  <c:v>25.020497721883835</c:v>
                </c:pt>
                <c:pt idx="79">
                  <c:v>25.123981849465206</c:v>
                </c:pt>
                <c:pt idx="80">
                  <c:v>25.226584213776519</c:v>
                </c:pt>
                <c:pt idx="81">
                  <c:v>25.328323210888996</c:v>
                </c:pt>
                <c:pt idx="82">
                  <c:v>25.429216631609904</c:v>
                </c:pt>
                <c:pt idx="83">
                  <c:v>25.529281688506899</c:v>
                </c:pt>
                <c:pt idx="84">
                  <c:v>25.628535041415791</c:v>
                </c:pt>
                <c:pt idx="85">
                  <c:v>25.726992821533997</c:v>
                </c:pt>
                <c:pt idx="86">
                  <c:v>25.824670654193724</c:v>
                </c:pt>
                <c:pt idx="87">
                  <c:v>25.921583680401582</c:v>
                </c:pt>
                <c:pt idx="88">
                  <c:v>26.017746577225012</c:v>
                </c:pt>
                <c:pt idx="89">
                  <c:v>26.113173577099399</c:v>
                </c:pt>
                <c:pt idx="90">
                  <c:v>26.207878486124603</c:v>
                </c:pt>
                <c:pt idx="91">
                  <c:v>26.301874701414381</c:v>
                </c:pt>
                <c:pt idx="92">
                  <c:v>26.395175227557527</c:v>
                </c:pt>
                <c:pt idx="93">
                  <c:v>26.487792692245336</c:v>
                </c:pt>
                <c:pt idx="94">
                  <c:v>26.579739361116186</c:v>
                </c:pt>
                <c:pt idx="95">
                  <c:v>26.671027151864152</c:v>
                </c:pt>
                <c:pt idx="96">
                  <c:v>26.76166764765572</c:v>
                </c:pt>
                <c:pt idx="97">
                  <c:v>26.85167210989518</c:v>
                </c:pt>
                <c:pt idx="98">
                  <c:v>26.941051490376733</c:v>
                </c:pt>
                <c:pt idx="99">
                  <c:v>27.029816442858731</c:v>
                </c:pt>
                <c:pt idx="100">
                  <c:v>27.117977334093123</c:v>
                </c:pt>
                <c:pt idx="101">
                  <c:v>27.205544254340754</c:v>
                </c:pt>
                <c:pt idx="102">
                  <c:v>27.292527027401565</c:v>
                </c:pt>
                <c:pt idx="103">
                  <c:v>27.378935220186328</c:v>
                </c:pt>
                <c:pt idx="104">
                  <c:v>27.464778151855345</c:v>
                </c:pt>
                <c:pt idx="105">
                  <c:v>27.550064902547543</c:v>
                </c:pt>
                <c:pt idx="106">
                  <c:v>27.634804321722019</c:v>
                </c:pt>
                <c:pt idx="107">
                  <c:v>27.719005036132774</c:v>
                </c:pt>
                <c:pt idx="108">
                  <c:v>27.802675457456054</c:v>
                </c:pt>
                <c:pt idx="109">
                  <c:v>27.885823789588454</c:v>
                </c:pt>
                <c:pt idx="110">
                  <c:v>27.968458035632842</c:v>
                </c:pt>
                <c:pt idx="111">
                  <c:v>28.050586004588308</c:v>
                </c:pt>
                <c:pt idx="112">
                  <c:v>28.132215317759048</c:v>
                </c:pt>
                <c:pt idx="113">
                  <c:v>28.213353414896481</c:v>
                </c:pt>
                <c:pt idx="114">
                  <c:v>28.294007560088016</c:v>
                </c:pt>
                <c:pt idx="115">
                  <c:v>28.374184847404884</c:v>
                </c:pt>
                <c:pt idx="116">
                  <c:v>28.453892206321029</c:v>
                </c:pt>
                <c:pt idx="117">
                  <c:v>28.53313640691422</c:v>
                </c:pt>
                <c:pt idx="118">
                  <c:v>28.611924064859839</c:v>
                </c:pt>
                <c:pt idx="119">
                  <c:v>28.690261646227299</c:v>
                </c:pt>
                <c:pt idx="120">
                  <c:v>28.768155472088683</c:v>
                </c:pt>
                <c:pt idx="121">
                  <c:v>28.845611722948018</c:v>
                </c:pt>
                <c:pt idx="122">
                  <c:v>28.922636443000183</c:v>
                </c:pt>
                <c:pt idx="123">
                  <c:v>28.999235544226718</c:v>
                </c:pt>
                <c:pt idx="124">
                  <c:v>29.075414810336564</c:v>
                </c:pt>
                <c:pt idx="125">
                  <c:v>29.151179900558482</c:v>
                </c:pt>
                <c:pt idx="126">
                  <c:v>29.226536353292015</c:v>
                </c:pt>
                <c:pt idx="127">
                  <c:v>29.301489589623337</c:v>
                </c:pt>
                <c:pt idx="128">
                  <c:v>29.376044916711969</c:v>
                </c:pt>
                <c:pt idx="129">
                  <c:v>29.450207531054069</c:v>
                </c:pt>
                <c:pt idx="130">
                  <c:v>29.523982521627769</c:v>
                </c:pt>
                <c:pt idx="131">
                  <c:v>29.597374872925737</c:v>
                </c:pt>
                <c:pt idx="132">
                  <c:v>29.670389467879577</c:v>
                </c:pt>
                <c:pt idx="133">
                  <c:v>29.743031090681093</c:v>
                </c:pt>
                <c:pt idx="134">
                  <c:v>29.815304429504522</c:v>
                </c:pt>
                <c:pt idx="135">
                  <c:v>29.887214079133958</c:v>
                </c:pt>
                <c:pt idx="136">
                  <c:v>29.95876454350017</c:v>
                </c:pt>
                <c:pt idx="137">
                  <c:v>30.029960238130137</c:v>
                </c:pt>
                <c:pt idx="138">
                  <c:v>30.100805492513491</c:v>
                </c:pt>
                <c:pt idx="139">
                  <c:v>30.171304552388694</c:v>
                </c:pt>
                <c:pt idx="140">
                  <c:v>30.241461581952688</c:v>
                </c:pt>
                <c:pt idx="141">
                  <c:v>30.311280665996836</c:v>
                </c:pt>
                <c:pt idx="142">
                  <c:v>30.380765811972136</c:v>
                </c:pt>
                <c:pt idx="143">
                  <c:v>30.449920951986758</c:v>
                </c:pt>
                <c:pt idx="144">
                  <c:v>30.518749944738179</c:v>
                </c:pt>
                <c:pt idx="145">
                  <c:v>30.587256577383013</c:v>
                </c:pt>
                <c:pt idx="146">
                  <c:v>30.655444567346382</c:v>
                </c:pt>
                <c:pt idx="147">
                  <c:v>30.723317564073678</c:v>
                </c:pt>
                <c:pt idx="148">
                  <c:v>30.790879150726642</c:v>
                </c:pt>
                <c:pt idx="149">
                  <c:v>30.858132845826006</c:v>
                </c:pt>
                <c:pt idx="150">
                  <c:v>30.925082104842701</c:v>
                </c:pt>
                <c:pt idx="151">
                  <c:v>30.991730321739482</c:v>
                </c:pt>
                <c:pt idx="152">
                  <c:v>31.058080830465077</c:v>
                </c:pt>
                <c:pt idx="153">
                  <c:v>31.124136906402416</c:v>
                </c:pt>
                <c:pt idx="154">
                  <c:v>31.189901767772536</c:v>
                </c:pt>
                <c:pt idx="155">
                  <c:v>31.255378576996236</c:v>
                </c:pt>
                <c:pt idx="156">
                  <c:v>31.32057044201451</c:v>
                </c:pt>
                <c:pt idx="157">
                  <c:v>31.385480417569561</c:v>
                </c:pt>
                <c:pt idx="158">
                  <c:v>31.450111506447769</c:v>
                </c:pt>
                <c:pt idx="159">
                  <c:v>31.514466660685976</c:v>
                </c:pt>
                <c:pt idx="160">
                  <c:v>31.578548782742221</c:v>
                </c:pt>
                <c:pt idx="161">
                  <c:v>31.642360726632514</c:v>
                </c:pt>
                <c:pt idx="162">
                  <c:v>31.705905299034608</c:v>
                </c:pt>
                <c:pt idx="163">
                  <c:v>31.769185260359858</c:v>
                </c:pt>
                <c:pt idx="164">
                  <c:v>31.832203325794534</c:v>
                </c:pt>
                <c:pt idx="165">
                  <c:v>31.894962166311508</c:v>
                </c:pt>
                <c:pt idx="166">
                  <c:v>31.957464409653202</c:v>
                </c:pt>
                <c:pt idx="167">
                  <c:v>32.019712641287036</c:v>
                </c:pt>
                <c:pt idx="168">
                  <c:v>32.081709405334088</c:v>
                </c:pt>
                <c:pt idx="169">
                  <c:v>32.143457205472011</c:v>
                </c:pt>
                <c:pt idx="170">
                  <c:v>32.204958505812996</c:v>
                </c:pt>
                <c:pt idx="171">
                  <c:v>32.266215731757612</c:v>
                </c:pt>
                <c:pt idx="172">
                  <c:v>32.327231270825436</c:v>
                </c:pt>
                <c:pt idx="173">
                  <c:v>32.388007473462935</c:v>
                </c:pt>
                <c:pt idx="174">
                  <c:v>32.448546653829872</c:v>
                </c:pt>
                <c:pt idx="175">
                  <c:v>32.508851090564285</c:v>
                </c:pt>
                <c:pt idx="176">
                  <c:v>32.568923027527354</c:v>
                </c:pt>
                <c:pt idx="177">
                  <c:v>32.628764674528242</c:v>
                </c:pt>
                <c:pt idx="178">
                  <c:v>32.688378208030088</c:v>
                </c:pt>
                <c:pt idx="179">
                  <c:v>32.747765771837294</c:v>
                </c:pt>
                <c:pt idx="180">
                  <c:v>32.806929477764982</c:v>
                </c:pt>
                <c:pt idx="181">
                  <c:v>32.865871406291092</c:v>
                </c:pt>
                <c:pt idx="182">
                  <c:v>32.924593607191611</c:v>
                </c:pt>
                <c:pt idx="183">
                  <c:v>32.983098100159538</c:v>
                </c:pt>
                <c:pt idx="184">
                  <c:v>33.041386875408151</c:v>
                </c:pt>
                <c:pt idx="185">
                  <c:v>33.099461894258766</c:v>
                </c:pt>
                <c:pt idx="186">
                  <c:v>33.157325089713858</c:v>
                </c:pt>
                <c:pt idx="187">
                  <c:v>33.214978367015789</c:v>
                </c:pt>
                <c:pt idx="188">
                  <c:v>33.272423604191424</c:v>
                </c:pt>
                <c:pt idx="189">
                  <c:v>33.329662652583359</c:v>
                </c:pt>
                <c:pt idx="190">
                  <c:v>33.386697337368076</c:v>
                </c:pt>
                <c:pt idx="191">
                  <c:v>33.443529458061214</c:v>
                </c:pt>
                <c:pt idx="192">
                  <c:v>33.500160789010614</c:v>
                </c:pt>
                <c:pt idx="193">
                  <c:v>33.556593079877317</c:v>
                </c:pt>
                <c:pt idx="194">
                  <c:v>33.612828056105016</c:v>
                </c:pt>
                <c:pt idx="195">
                  <c:v>33.668867419378039</c:v>
                </c:pt>
                <c:pt idx="196">
                  <c:v>33.724712848068506</c:v>
                </c:pt>
                <c:pt idx="197">
                  <c:v>33.780365997672909</c:v>
                </c:pt>
                <c:pt idx="198">
                  <c:v>33.835828501238069</c:v>
                </c:pt>
                <c:pt idx="199">
                  <c:v>33.891101969777388</c:v>
                </c:pt>
                <c:pt idx="200">
                  <c:v>33.946187992677054</c:v>
                </c:pt>
                <c:pt idx="201">
                  <c:v>34.001088138092967</c:v>
                </c:pt>
                <c:pt idx="202">
                  <c:v>34.055803953338277</c:v>
                </c:pt>
                <c:pt idx="203">
                  <c:v>34.110336965262178</c:v>
                </c:pt>
                <c:pt idx="204">
                  <c:v>34.164688680619705</c:v>
                </c:pt>
                <c:pt idx="205">
                  <c:v>34.218860586433365</c:v>
                </c:pt>
                <c:pt idx="206">
                  <c:v>34.272854150346355</c:v>
                </c:pt>
                <c:pt idx="207">
                  <c:v>34.32667082096777</c:v>
                </c:pt>
                <c:pt idx="208">
                  <c:v>34.380312028210113</c:v>
                </c:pt>
                <c:pt idx="209">
                  <c:v>34.43377918361923</c:v>
                </c:pt>
                <c:pt idx="210">
                  <c:v>34.487073680696724</c:v>
                </c:pt>
                <c:pt idx="211">
                  <c:v>34.540196895215438</c:v>
                </c:pt>
                <c:pt idx="212">
                  <c:v>34.593150185527719</c:v>
                </c:pt>
                <c:pt idx="213">
                  <c:v>34.64593489286711</c:v>
                </c:pt>
                <c:pt idx="214">
                  <c:v>34.698552341643243</c:v>
                </c:pt>
                <c:pt idx="215">
                  <c:v>34.751003839730402</c:v>
                </c:pt>
                <c:pt idx="216">
                  <c:v>34.803290678749811</c:v>
                </c:pt>
                <c:pt idx="217">
                  <c:v>34.855414134345828</c:v>
                </c:pt>
                <c:pt idx="218">
                  <c:v>34.907375466456138</c:v>
                </c:pt>
                <c:pt idx="219">
                  <c:v>34.959175919576175</c:v>
                </c:pt>
                <c:pt idx="220">
                  <c:v>35.010816723018046</c:v>
                </c:pt>
                <c:pt idx="221">
                  <c:v>35.062299091163688</c:v>
                </c:pt>
                <c:pt idx="222">
                  <c:v>35.113624223712939</c:v>
                </c:pt>
                <c:pt idx="223">
                  <c:v>35.164793305926267</c:v>
                </c:pt>
                <c:pt idx="224">
                  <c:v>35.215807508862433</c:v>
                </c:pt>
                <c:pt idx="225">
                  <c:v>35.266667989611136</c:v>
                </c:pt>
                <c:pt idx="226">
                  <c:v>35.317375891520996</c:v>
                </c:pt>
                <c:pt idx="227">
                  <c:v>35.367932344422698</c:v>
                </c:pt>
                <c:pt idx="228">
                  <c:v>35.418338464847523</c:v>
                </c:pt>
                <c:pt idx="229">
                  <c:v>35.468595356241536</c:v>
                </c:pt>
                <c:pt idx="230">
                  <c:v>35.518704109175253</c:v>
                </c:pt>
                <c:pt idx="231">
                  <c:v>35.568665801549209</c:v>
                </c:pt>
                <c:pt idx="232">
                  <c:v>35.618481498795155</c:v>
                </c:pt>
                <c:pt idx="233">
                  <c:v>35.668152254073512</c:v>
                </c:pt>
                <c:pt idx="234">
                  <c:v>35.717679108466584</c:v>
                </c:pt>
                <c:pt idx="235">
                  <c:v>35.767063091168019</c:v>
                </c:pt>
                <c:pt idx="236">
                  <c:v>35.816305219668543</c:v>
                </c:pt>
                <c:pt idx="237">
                  <c:v>35.865406499938025</c:v>
                </c:pt>
                <c:pt idx="238">
                  <c:v>35.914367926603866</c:v>
                </c:pt>
                <c:pt idx="239">
                  <c:v>35.963190483125928</c:v>
                </c:pt>
                <c:pt idx="240">
                  <c:v>36.011875141968147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41-48BE-B0DB-D1224A604954}"/>
            </c:ext>
          </c:extLst>
        </c:ser>
        <c:ser>
          <c:idx val="1"/>
          <c:order val="1"/>
          <c:tx>
            <c:v>hauteur d'eau évacuée</c:v>
          </c:tx>
          <c:spPr>
            <a:ln w="19050" cap="rnd" cmpd="sng" algn="ctr">
              <a:solidFill>
                <a:schemeClr val="accent4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'T=1an'!$A$16:$A$256</c:f>
              <c:numCache>
                <c:formatCode>General</c:formatCode>
                <c:ptCount val="241"/>
                <c:pt idx="0">
                  <c:v>0</c:v>
                </c:pt>
                <c:pt idx="1">
                  <c:v>6</c:v>
                </c:pt>
                <c:pt idx="2">
                  <c:v>12</c:v>
                </c:pt>
                <c:pt idx="3">
                  <c:v>18</c:v>
                </c:pt>
                <c:pt idx="4">
                  <c:v>24</c:v>
                </c:pt>
                <c:pt idx="5">
                  <c:v>30</c:v>
                </c:pt>
                <c:pt idx="6">
                  <c:v>36</c:v>
                </c:pt>
                <c:pt idx="7">
                  <c:v>42</c:v>
                </c:pt>
                <c:pt idx="8">
                  <c:v>48</c:v>
                </c:pt>
                <c:pt idx="9">
                  <c:v>54</c:v>
                </c:pt>
                <c:pt idx="10">
                  <c:v>60</c:v>
                </c:pt>
                <c:pt idx="11">
                  <c:v>66</c:v>
                </c:pt>
                <c:pt idx="12">
                  <c:v>72</c:v>
                </c:pt>
                <c:pt idx="13">
                  <c:v>78</c:v>
                </c:pt>
                <c:pt idx="14">
                  <c:v>84</c:v>
                </c:pt>
                <c:pt idx="15">
                  <c:v>90</c:v>
                </c:pt>
                <c:pt idx="16">
                  <c:v>96</c:v>
                </c:pt>
                <c:pt idx="17">
                  <c:v>102</c:v>
                </c:pt>
                <c:pt idx="18">
                  <c:v>108</c:v>
                </c:pt>
                <c:pt idx="19">
                  <c:v>114</c:v>
                </c:pt>
                <c:pt idx="20">
                  <c:v>120</c:v>
                </c:pt>
                <c:pt idx="21">
                  <c:v>126</c:v>
                </c:pt>
                <c:pt idx="22">
                  <c:v>132</c:v>
                </c:pt>
                <c:pt idx="23">
                  <c:v>138</c:v>
                </c:pt>
                <c:pt idx="24">
                  <c:v>144</c:v>
                </c:pt>
                <c:pt idx="25">
                  <c:v>150</c:v>
                </c:pt>
                <c:pt idx="26">
                  <c:v>156</c:v>
                </c:pt>
                <c:pt idx="27">
                  <c:v>162</c:v>
                </c:pt>
                <c:pt idx="28">
                  <c:v>168</c:v>
                </c:pt>
                <c:pt idx="29">
                  <c:v>174</c:v>
                </c:pt>
                <c:pt idx="30">
                  <c:v>180</c:v>
                </c:pt>
                <c:pt idx="31">
                  <c:v>186</c:v>
                </c:pt>
                <c:pt idx="32">
                  <c:v>192</c:v>
                </c:pt>
                <c:pt idx="33">
                  <c:v>198</c:v>
                </c:pt>
                <c:pt idx="34">
                  <c:v>204</c:v>
                </c:pt>
                <c:pt idx="35">
                  <c:v>210</c:v>
                </c:pt>
                <c:pt idx="36">
                  <c:v>216</c:v>
                </c:pt>
                <c:pt idx="37">
                  <c:v>222</c:v>
                </c:pt>
                <c:pt idx="38">
                  <c:v>228</c:v>
                </c:pt>
                <c:pt idx="39">
                  <c:v>234</c:v>
                </c:pt>
                <c:pt idx="40">
                  <c:v>240</c:v>
                </c:pt>
                <c:pt idx="41">
                  <c:v>246</c:v>
                </c:pt>
                <c:pt idx="42">
                  <c:v>252</c:v>
                </c:pt>
                <c:pt idx="43">
                  <c:v>258</c:v>
                </c:pt>
                <c:pt idx="44">
                  <c:v>264</c:v>
                </c:pt>
                <c:pt idx="45">
                  <c:v>270</c:v>
                </c:pt>
                <c:pt idx="46">
                  <c:v>276</c:v>
                </c:pt>
                <c:pt idx="47">
                  <c:v>282</c:v>
                </c:pt>
                <c:pt idx="48">
                  <c:v>288</c:v>
                </c:pt>
                <c:pt idx="49">
                  <c:v>294</c:v>
                </c:pt>
                <c:pt idx="50">
                  <c:v>300</c:v>
                </c:pt>
                <c:pt idx="51">
                  <c:v>306</c:v>
                </c:pt>
                <c:pt idx="52">
                  <c:v>312</c:v>
                </c:pt>
                <c:pt idx="53">
                  <c:v>318</c:v>
                </c:pt>
                <c:pt idx="54">
                  <c:v>324</c:v>
                </c:pt>
                <c:pt idx="55">
                  <c:v>330</c:v>
                </c:pt>
                <c:pt idx="56">
                  <c:v>336</c:v>
                </c:pt>
                <c:pt idx="57">
                  <c:v>342</c:v>
                </c:pt>
                <c:pt idx="58">
                  <c:v>348</c:v>
                </c:pt>
                <c:pt idx="59">
                  <c:v>354</c:v>
                </c:pt>
                <c:pt idx="60">
                  <c:v>360</c:v>
                </c:pt>
                <c:pt idx="61">
                  <c:v>366</c:v>
                </c:pt>
                <c:pt idx="62">
                  <c:v>372</c:v>
                </c:pt>
                <c:pt idx="63">
                  <c:v>378</c:v>
                </c:pt>
                <c:pt idx="64">
                  <c:v>384</c:v>
                </c:pt>
                <c:pt idx="65">
                  <c:v>390</c:v>
                </c:pt>
                <c:pt idx="66">
                  <c:v>396</c:v>
                </c:pt>
                <c:pt idx="67">
                  <c:v>402</c:v>
                </c:pt>
                <c:pt idx="68">
                  <c:v>408</c:v>
                </c:pt>
                <c:pt idx="69">
                  <c:v>414</c:v>
                </c:pt>
                <c:pt idx="70">
                  <c:v>420</c:v>
                </c:pt>
                <c:pt idx="71">
                  <c:v>426</c:v>
                </c:pt>
                <c:pt idx="72">
                  <c:v>432</c:v>
                </c:pt>
                <c:pt idx="73">
                  <c:v>438</c:v>
                </c:pt>
                <c:pt idx="74">
                  <c:v>444</c:v>
                </c:pt>
                <c:pt idx="75">
                  <c:v>450</c:v>
                </c:pt>
                <c:pt idx="76">
                  <c:v>456</c:v>
                </c:pt>
                <c:pt idx="77">
                  <c:v>462</c:v>
                </c:pt>
                <c:pt idx="78">
                  <c:v>468</c:v>
                </c:pt>
                <c:pt idx="79">
                  <c:v>474</c:v>
                </c:pt>
                <c:pt idx="80">
                  <c:v>480</c:v>
                </c:pt>
                <c:pt idx="81">
                  <c:v>486</c:v>
                </c:pt>
                <c:pt idx="82">
                  <c:v>492</c:v>
                </c:pt>
                <c:pt idx="83">
                  <c:v>498</c:v>
                </c:pt>
                <c:pt idx="84">
                  <c:v>504</c:v>
                </c:pt>
                <c:pt idx="85">
                  <c:v>510</c:v>
                </c:pt>
                <c:pt idx="86">
                  <c:v>516</c:v>
                </c:pt>
                <c:pt idx="87">
                  <c:v>522</c:v>
                </c:pt>
                <c:pt idx="88">
                  <c:v>528</c:v>
                </c:pt>
                <c:pt idx="89">
                  <c:v>534</c:v>
                </c:pt>
                <c:pt idx="90">
                  <c:v>540</c:v>
                </c:pt>
                <c:pt idx="91">
                  <c:v>546</c:v>
                </c:pt>
                <c:pt idx="92">
                  <c:v>552</c:v>
                </c:pt>
                <c:pt idx="93">
                  <c:v>558</c:v>
                </c:pt>
                <c:pt idx="94">
                  <c:v>564</c:v>
                </c:pt>
                <c:pt idx="95">
                  <c:v>570</c:v>
                </c:pt>
                <c:pt idx="96">
                  <c:v>576</c:v>
                </c:pt>
                <c:pt idx="97">
                  <c:v>582</c:v>
                </c:pt>
                <c:pt idx="98">
                  <c:v>588</c:v>
                </c:pt>
                <c:pt idx="99">
                  <c:v>594</c:v>
                </c:pt>
                <c:pt idx="100">
                  <c:v>600</c:v>
                </c:pt>
                <c:pt idx="101">
                  <c:v>606</c:v>
                </c:pt>
                <c:pt idx="102">
                  <c:v>612</c:v>
                </c:pt>
                <c:pt idx="103">
                  <c:v>618</c:v>
                </c:pt>
                <c:pt idx="104">
                  <c:v>624</c:v>
                </c:pt>
                <c:pt idx="105">
                  <c:v>630</c:v>
                </c:pt>
                <c:pt idx="106">
                  <c:v>636</c:v>
                </c:pt>
                <c:pt idx="107">
                  <c:v>642</c:v>
                </c:pt>
                <c:pt idx="108">
                  <c:v>648</c:v>
                </c:pt>
                <c:pt idx="109">
                  <c:v>654</c:v>
                </c:pt>
                <c:pt idx="110">
                  <c:v>660</c:v>
                </c:pt>
                <c:pt idx="111">
                  <c:v>666</c:v>
                </c:pt>
                <c:pt idx="112">
                  <c:v>672</c:v>
                </c:pt>
                <c:pt idx="113">
                  <c:v>678</c:v>
                </c:pt>
                <c:pt idx="114">
                  <c:v>684</c:v>
                </c:pt>
                <c:pt idx="115">
                  <c:v>690</c:v>
                </c:pt>
                <c:pt idx="116">
                  <c:v>696</c:v>
                </c:pt>
                <c:pt idx="117">
                  <c:v>702</c:v>
                </c:pt>
                <c:pt idx="118">
                  <c:v>708</c:v>
                </c:pt>
                <c:pt idx="119">
                  <c:v>714</c:v>
                </c:pt>
                <c:pt idx="120">
                  <c:v>720</c:v>
                </c:pt>
                <c:pt idx="121">
                  <c:v>726</c:v>
                </c:pt>
                <c:pt idx="122">
                  <c:v>732</c:v>
                </c:pt>
                <c:pt idx="123">
                  <c:v>738</c:v>
                </c:pt>
                <c:pt idx="124">
                  <c:v>744</c:v>
                </c:pt>
                <c:pt idx="125">
                  <c:v>750</c:v>
                </c:pt>
                <c:pt idx="126">
                  <c:v>756</c:v>
                </c:pt>
                <c:pt idx="127">
                  <c:v>762</c:v>
                </c:pt>
                <c:pt idx="128">
                  <c:v>768</c:v>
                </c:pt>
                <c:pt idx="129">
                  <c:v>774</c:v>
                </c:pt>
                <c:pt idx="130">
                  <c:v>780</c:v>
                </c:pt>
                <c:pt idx="131">
                  <c:v>786</c:v>
                </c:pt>
                <c:pt idx="132">
                  <c:v>792</c:v>
                </c:pt>
                <c:pt idx="133">
                  <c:v>798</c:v>
                </c:pt>
                <c:pt idx="134">
                  <c:v>804</c:v>
                </c:pt>
                <c:pt idx="135">
                  <c:v>810</c:v>
                </c:pt>
                <c:pt idx="136">
                  <c:v>816</c:v>
                </c:pt>
                <c:pt idx="137">
                  <c:v>822</c:v>
                </c:pt>
                <c:pt idx="138">
                  <c:v>828</c:v>
                </c:pt>
                <c:pt idx="139">
                  <c:v>834</c:v>
                </c:pt>
                <c:pt idx="140">
                  <c:v>840</c:v>
                </c:pt>
                <c:pt idx="141">
                  <c:v>846</c:v>
                </c:pt>
                <c:pt idx="142">
                  <c:v>852</c:v>
                </c:pt>
                <c:pt idx="143">
                  <c:v>858</c:v>
                </c:pt>
                <c:pt idx="144">
                  <c:v>864</c:v>
                </c:pt>
                <c:pt idx="145">
                  <c:v>870</c:v>
                </c:pt>
                <c:pt idx="146">
                  <c:v>876</c:v>
                </c:pt>
                <c:pt idx="147">
                  <c:v>882</c:v>
                </c:pt>
                <c:pt idx="148">
                  <c:v>888</c:v>
                </c:pt>
                <c:pt idx="149">
                  <c:v>894</c:v>
                </c:pt>
                <c:pt idx="150">
                  <c:v>900</c:v>
                </c:pt>
                <c:pt idx="151">
                  <c:v>906</c:v>
                </c:pt>
                <c:pt idx="152">
                  <c:v>912</c:v>
                </c:pt>
                <c:pt idx="153">
                  <c:v>918</c:v>
                </c:pt>
                <c:pt idx="154">
                  <c:v>924</c:v>
                </c:pt>
                <c:pt idx="155">
                  <c:v>930</c:v>
                </c:pt>
                <c:pt idx="156">
                  <c:v>936</c:v>
                </c:pt>
                <c:pt idx="157">
                  <c:v>942</c:v>
                </c:pt>
                <c:pt idx="158">
                  <c:v>948</c:v>
                </c:pt>
                <c:pt idx="159">
                  <c:v>954</c:v>
                </c:pt>
                <c:pt idx="160">
                  <c:v>960</c:v>
                </c:pt>
                <c:pt idx="161">
                  <c:v>966</c:v>
                </c:pt>
                <c:pt idx="162">
                  <c:v>972</c:v>
                </c:pt>
                <c:pt idx="163">
                  <c:v>978</c:v>
                </c:pt>
                <c:pt idx="164">
                  <c:v>984</c:v>
                </c:pt>
                <c:pt idx="165">
                  <c:v>990</c:v>
                </c:pt>
                <c:pt idx="166">
                  <c:v>996</c:v>
                </c:pt>
                <c:pt idx="167">
                  <c:v>1002</c:v>
                </c:pt>
                <c:pt idx="168">
                  <c:v>1008</c:v>
                </c:pt>
                <c:pt idx="169">
                  <c:v>1014</c:v>
                </c:pt>
                <c:pt idx="170">
                  <c:v>1020</c:v>
                </c:pt>
                <c:pt idx="171">
                  <c:v>1026</c:v>
                </c:pt>
                <c:pt idx="172">
                  <c:v>1032</c:v>
                </c:pt>
                <c:pt idx="173">
                  <c:v>1038</c:v>
                </c:pt>
                <c:pt idx="174">
                  <c:v>1044</c:v>
                </c:pt>
                <c:pt idx="175">
                  <c:v>1050</c:v>
                </c:pt>
                <c:pt idx="176">
                  <c:v>1056</c:v>
                </c:pt>
                <c:pt idx="177">
                  <c:v>1062</c:v>
                </c:pt>
                <c:pt idx="178">
                  <c:v>1068</c:v>
                </c:pt>
                <c:pt idx="179">
                  <c:v>1074</c:v>
                </c:pt>
                <c:pt idx="180">
                  <c:v>1080</c:v>
                </c:pt>
                <c:pt idx="181">
                  <c:v>1086</c:v>
                </c:pt>
                <c:pt idx="182">
                  <c:v>1092</c:v>
                </c:pt>
                <c:pt idx="183">
                  <c:v>1098</c:v>
                </c:pt>
                <c:pt idx="184">
                  <c:v>1104</c:v>
                </c:pt>
                <c:pt idx="185">
                  <c:v>1110</c:v>
                </c:pt>
                <c:pt idx="186">
                  <c:v>1116</c:v>
                </c:pt>
                <c:pt idx="187">
                  <c:v>1122</c:v>
                </c:pt>
                <c:pt idx="188">
                  <c:v>1128</c:v>
                </c:pt>
                <c:pt idx="189">
                  <c:v>1134</c:v>
                </c:pt>
                <c:pt idx="190">
                  <c:v>1140</c:v>
                </c:pt>
                <c:pt idx="191">
                  <c:v>1146</c:v>
                </c:pt>
                <c:pt idx="192">
                  <c:v>1152</c:v>
                </c:pt>
                <c:pt idx="193">
                  <c:v>1158</c:v>
                </c:pt>
                <c:pt idx="194">
                  <c:v>1164</c:v>
                </c:pt>
                <c:pt idx="195">
                  <c:v>1170</c:v>
                </c:pt>
                <c:pt idx="196">
                  <c:v>1176</c:v>
                </c:pt>
                <c:pt idx="197">
                  <c:v>1182</c:v>
                </c:pt>
                <c:pt idx="198">
                  <c:v>1188</c:v>
                </c:pt>
                <c:pt idx="199">
                  <c:v>1194</c:v>
                </c:pt>
                <c:pt idx="200">
                  <c:v>1200</c:v>
                </c:pt>
                <c:pt idx="201">
                  <c:v>1206</c:v>
                </c:pt>
                <c:pt idx="202">
                  <c:v>1212</c:v>
                </c:pt>
                <c:pt idx="203">
                  <c:v>1218</c:v>
                </c:pt>
                <c:pt idx="204">
                  <c:v>1224</c:v>
                </c:pt>
                <c:pt idx="205">
                  <c:v>1230</c:v>
                </c:pt>
                <c:pt idx="206">
                  <c:v>1236</c:v>
                </c:pt>
                <c:pt idx="207">
                  <c:v>1242</c:v>
                </c:pt>
                <c:pt idx="208">
                  <c:v>1248</c:v>
                </c:pt>
                <c:pt idx="209">
                  <c:v>1254</c:v>
                </c:pt>
                <c:pt idx="210">
                  <c:v>1260</c:v>
                </c:pt>
                <c:pt idx="211">
                  <c:v>1266</c:v>
                </c:pt>
                <c:pt idx="212">
                  <c:v>1272</c:v>
                </c:pt>
                <c:pt idx="213">
                  <c:v>1278</c:v>
                </c:pt>
                <c:pt idx="214">
                  <c:v>1284</c:v>
                </c:pt>
                <c:pt idx="215">
                  <c:v>1290</c:v>
                </c:pt>
                <c:pt idx="216">
                  <c:v>1296</c:v>
                </c:pt>
                <c:pt idx="217">
                  <c:v>1302</c:v>
                </c:pt>
                <c:pt idx="218">
                  <c:v>1308</c:v>
                </c:pt>
                <c:pt idx="219">
                  <c:v>1314</c:v>
                </c:pt>
                <c:pt idx="220">
                  <c:v>1320</c:v>
                </c:pt>
                <c:pt idx="221">
                  <c:v>1326</c:v>
                </c:pt>
                <c:pt idx="222">
                  <c:v>1332</c:v>
                </c:pt>
                <c:pt idx="223">
                  <c:v>1338</c:v>
                </c:pt>
                <c:pt idx="224">
                  <c:v>1344</c:v>
                </c:pt>
                <c:pt idx="225">
                  <c:v>1350</c:v>
                </c:pt>
                <c:pt idx="226">
                  <c:v>1356</c:v>
                </c:pt>
                <c:pt idx="227">
                  <c:v>1362</c:v>
                </c:pt>
                <c:pt idx="228">
                  <c:v>1368</c:v>
                </c:pt>
                <c:pt idx="229">
                  <c:v>1374</c:v>
                </c:pt>
                <c:pt idx="230">
                  <c:v>1380</c:v>
                </c:pt>
                <c:pt idx="231">
                  <c:v>1386</c:v>
                </c:pt>
                <c:pt idx="232">
                  <c:v>1392</c:v>
                </c:pt>
                <c:pt idx="233">
                  <c:v>1398</c:v>
                </c:pt>
                <c:pt idx="234">
                  <c:v>1404</c:v>
                </c:pt>
                <c:pt idx="235">
                  <c:v>1410</c:v>
                </c:pt>
                <c:pt idx="236">
                  <c:v>1416</c:v>
                </c:pt>
                <c:pt idx="237">
                  <c:v>1422</c:v>
                </c:pt>
                <c:pt idx="238">
                  <c:v>1428</c:v>
                </c:pt>
                <c:pt idx="239">
                  <c:v>1434</c:v>
                </c:pt>
                <c:pt idx="240">
                  <c:v>1440</c:v>
                </c:pt>
              </c:numCache>
            </c:numRef>
          </c:cat>
          <c:val>
            <c:numRef>
              <c:f>'T=1an'!$C$16:$C$256</c:f>
              <c:numCache>
                <c:formatCode>0.00</c:formatCode>
                <c:ptCount val="2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41-48BE-B0DB-D1224A6049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2395416"/>
        <c:axId val="1"/>
      </c:lineChart>
      <c:catAx>
        <c:axId val="42239541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25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Durée de précipitation (min)</a:t>
                </a:r>
              </a:p>
            </c:rich>
          </c:tx>
          <c:layout>
            <c:manualLayout>
              <c:xMode val="edge"/>
              <c:yMode val="edge"/>
              <c:x val="0.40152821880871448"/>
              <c:y val="0.89356761983699406"/>
            </c:manualLayout>
          </c:layout>
          <c:overlay val="0"/>
          <c:spPr>
            <a:noFill/>
            <a:ln w="25400"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25" b="1" i="0" u="none" strike="noStrike" kern="1200" baseline="0">
                  <a:solidFill>
                    <a:srgbClr val="000000"/>
                  </a:solidFill>
                  <a:latin typeface="Arial"/>
                  <a:ea typeface="Arial"/>
                  <a:cs typeface="Arial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At val="0"/>
        <c:auto val="1"/>
        <c:lblAlgn val="ctr"/>
        <c:lblOffset val="100"/>
        <c:tickLblSkip val="10"/>
        <c:tickMarkSkip val="10"/>
        <c:noMultiLvlLbl val="0"/>
      </c:catAx>
      <c:valAx>
        <c:axId val="1"/>
        <c:scaling>
          <c:orientation val="minMax"/>
          <c:max val="60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ysDash"/>
              <a:round/>
            </a:ln>
            <a:effectLst/>
          </c:spPr>
        </c:majorGridlines>
        <c:minorGridlines>
          <c:spPr>
            <a:ln w="3175" cap="flat" cmpd="sng" algn="ctr">
              <a:solidFill>
                <a:srgbClr val="C0C0C0"/>
              </a:solidFill>
              <a:prstDash val="sysDash"/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25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Hauteur de précipitation (mm)</a:t>
                </a:r>
              </a:p>
            </c:rich>
          </c:tx>
          <c:layout>
            <c:manualLayout>
              <c:xMode val="edge"/>
              <c:yMode val="edge"/>
              <c:x val="2.2920184157308208E-2"/>
              <c:y val="0.40233939178655298"/>
            </c:manualLayout>
          </c:layout>
          <c:overlay val="0"/>
          <c:spPr>
            <a:noFill/>
            <a:ln w="25400"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25" b="1" i="0" u="none" strike="noStrike" kern="1200" baseline="0">
                  <a:solidFill>
                    <a:srgbClr val="000000"/>
                  </a:solidFill>
                  <a:latin typeface="Arial"/>
                  <a:ea typeface="Arial"/>
                  <a:cs typeface="Arial"/>
                </a:defRPr>
              </a:pPr>
              <a:endParaRPr lang="fr-FR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25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22395416"/>
        <c:crossesAt val="1"/>
        <c:crossBetween val="midCat"/>
        <c:majorUnit val="20"/>
        <c:minorUnit val="10"/>
      </c:valAx>
      <c:spPr>
        <a:solidFill>
          <a:srgbClr val="FFFFFF"/>
        </a:solidFill>
        <a:ln w="3175">
          <a:solidFill>
            <a:srgbClr val="808080"/>
          </a:solidFill>
          <a:prstDash val="solid"/>
        </a:ln>
        <a:effectLst/>
      </c:spPr>
    </c:plotArea>
    <c:legend>
      <c:legendPos val="r"/>
      <c:layout>
        <c:manualLayout>
          <c:xMode val="edge"/>
          <c:yMode val="edge"/>
          <c:x val="0.27978176498429497"/>
          <c:y val="0.95703842282872542"/>
          <c:w val="0.38142122398634593"/>
          <c:h val="3.703715982870559E-2"/>
        </c:manualLayout>
      </c:layout>
      <c:overlay val="0"/>
      <c:spPr>
        <a:solidFill>
          <a:srgbClr val="FFFFFF"/>
        </a:solidFill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45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S Sans Serif"/>
          <a:ea typeface="MS Sans Serif"/>
          <a:cs typeface="MS Sans Serif"/>
        </a:defRPr>
      </a:pPr>
      <a:endParaRPr lang="fr-FR"/>
    </a:p>
  </c:txPr>
  <c:printSettings>
    <c:headerFooter alignWithMargins="0"/>
    <c:pageMargins b="0.984251969" l="0.78740157499999996" r="0.78740157499999996" t="0.984251969" header="0.51180555555555551" footer="0.51180555555555551"/>
    <c:pageSetup firstPageNumber="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/>
              <a:t>Courbe Hauteur-Durée Locale
Durée de retour T = 30 ans</a:t>
            </a:r>
          </a:p>
        </c:rich>
      </c:tx>
      <c:layout>
        <c:manualLayout>
          <c:xMode val="edge"/>
          <c:yMode val="edge"/>
          <c:x val="0.3559898229351528"/>
          <c:y val="2.8202158940658736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7.4766362894437804E-2"/>
          <c:y val="0.27379588813295724"/>
          <c:w val="0.88105361729013631"/>
          <c:h val="0.58754482431965083"/>
        </c:manualLayout>
      </c:layout>
      <c:lineChart>
        <c:grouping val="standard"/>
        <c:varyColors val="0"/>
        <c:ser>
          <c:idx val="0"/>
          <c:order val="0"/>
          <c:tx>
            <c:v>hauteur d'eau précipitée</c:v>
          </c:tx>
          <c:spPr>
            <a:ln w="19050" cap="rnd" cmpd="sng" algn="ctr">
              <a:solidFill>
                <a:schemeClr val="accent2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'T=30ans'!$A$16:$A$25</c:f>
              <c:numCache>
                <c:formatCode>General</c:formatCode>
                <c:ptCount val="10"/>
                <c:pt idx="0">
                  <c:v>0</c:v>
                </c:pt>
                <c:pt idx="1">
                  <c:v>6</c:v>
                </c:pt>
                <c:pt idx="2">
                  <c:v>12</c:v>
                </c:pt>
                <c:pt idx="3">
                  <c:v>18</c:v>
                </c:pt>
                <c:pt idx="4">
                  <c:v>24</c:v>
                </c:pt>
                <c:pt idx="5">
                  <c:v>30</c:v>
                </c:pt>
                <c:pt idx="6">
                  <c:v>36</c:v>
                </c:pt>
                <c:pt idx="7">
                  <c:v>42</c:v>
                </c:pt>
                <c:pt idx="8">
                  <c:v>48</c:v>
                </c:pt>
                <c:pt idx="9">
                  <c:v>54</c:v>
                </c:pt>
              </c:numCache>
            </c:numRef>
          </c:cat>
          <c:val>
            <c:numRef>
              <c:f>'T=30ans'!$B$16:$B$25</c:f>
              <c:numCache>
                <c:formatCode>0.00</c:formatCode>
                <c:ptCount val="10"/>
                <c:pt idx="0">
                  <c:v>0</c:v>
                </c:pt>
                <c:pt idx="1">
                  <c:v>12.659989621653798</c:v>
                </c:pt>
                <c:pt idx="2">
                  <c:v>17.991010518090807</c:v>
                </c:pt>
                <c:pt idx="3">
                  <c:v>22.097025954994034</c:v>
                </c:pt>
                <c:pt idx="4">
                  <c:v>25.566881896050997</c:v>
                </c:pt>
                <c:pt idx="5">
                  <c:v>28.629327186734919</c:v>
                </c:pt>
                <c:pt idx="6">
                  <c:v>31.401907762614002</c:v>
                </c:pt>
                <c:pt idx="7">
                  <c:v>33.95455600550293</c:v>
                </c:pt>
                <c:pt idx="8">
                  <c:v>36.332892431435631</c:v>
                </c:pt>
                <c:pt idx="9">
                  <c:v>38.568637941102452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7A-487E-A335-CC07F5424705}"/>
            </c:ext>
          </c:extLst>
        </c:ser>
        <c:ser>
          <c:idx val="1"/>
          <c:order val="1"/>
          <c:tx>
            <c:v>hauteur d'eau évacuée</c:v>
          </c:tx>
          <c:spPr>
            <a:ln w="19050" cap="rnd" cmpd="sng" algn="ctr">
              <a:solidFill>
                <a:schemeClr val="accent4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'T=30ans'!$A$16:$A$25</c:f>
              <c:numCache>
                <c:formatCode>General</c:formatCode>
                <c:ptCount val="10"/>
                <c:pt idx="0">
                  <c:v>0</c:v>
                </c:pt>
                <c:pt idx="1">
                  <c:v>6</c:v>
                </c:pt>
                <c:pt idx="2">
                  <c:v>12</c:v>
                </c:pt>
                <c:pt idx="3">
                  <c:v>18</c:v>
                </c:pt>
                <c:pt idx="4">
                  <c:v>24</c:v>
                </c:pt>
                <c:pt idx="5">
                  <c:v>30</c:v>
                </c:pt>
                <c:pt idx="6">
                  <c:v>36</c:v>
                </c:pt>
                <c:pt idx="7">
                  <c:v>42</c:v>
                </c:pt>
                <c:pt idx="8">
                  <c:v>48</c:v>
                </c:pt>
                <c:pt idx="9">
                  <c:v>54</c:v>
                </c:pt>
              </c:numCache>
            </c:numRef>
          </c:cat>
          <c:val>
            <c:numRef>
              <c:f>'T=30ans'!$C$16:$C$25</c:f>
              <c:numCache>
                <c:formatCode>0.00</c:formatCode>
                <c:ptCount val="10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7A-487E-A335-CC07F54247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2398368"/>
        <c:axId val="1"/>
      </c:lineChart>
      <c:catAx>
        <c:axId val="4223983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25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Durée de précipitation (min)</a:t>
                </a:r>
              </a:p>
            </c:rich>
          </c:tx>
          <c:layout>
            <c:manualLayout>
              <c:xMode val="edge"/>
              <c:yMode val="edge"/>
              <c:x val="0.40356852001814875"/>
              <c:y val="0.89776835790263054"/>
            </c:manualLayout>
          </c:layout>
          <c:overlay val="0"/>
          <c:spPr>
            <a:noFill/>
            <a:ln w="25400"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25" b="1" i="0" u="none" strike="noStrike" kern="1200" baseline="0">
                  <a:solidFill>
                    <a:srgbClr val="000000"/>
                  </a:solidFill>
                  <a:latin typeface="Arial"/>
                  <a:ea typeface="Arial"/>
                  <a:cs typeface="Arial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out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At val="0"/>
        <c:auto val="1"/>
        <c:lblAlgn val="ctr"/>
        <c:lblOffset val="100"/>
        <c:tickLblSkip val="1"/>
        <c:tickMarkSkip val="2"/>
        <c:noMultiLvlLbl val="0"/>
      </c:catAx>
      <c:valAx>
        <c:axId val="1"/>
        <c:scaling>
          <c:orientation val="minMax"/>
          <c:max val="40"/>
          <c:min val="0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ysDash"/>
              <a:round/>
            </a:ln>
            <a:effectLst/>
          </c:spPr>
        </c:majorGridlines>
        <c:minorGridlines>
          <c:spPr>
            <a:ln w="3175" cap="flat" cmpd="sng" algn="ctr">
              <a:solidFill>
                <a:srgbClr val="C0C0C0"/>
              </a:solidFill>
              <a:prstDash val="sysDash"/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25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Hauteur de précipitation (mm)</a:t>
                </a:r>
              </a:p>
            </c:rich>
          </c:tx>
          <c:layout>
            <c:manualLayout>
              <c:xMode val="edge"/>
              <c:yMode val="edge"/>
              <c:x val="2.2090088848303151E-2"/>
              <c:y val="0.40540595583446809"/>
            </c:manualLayout>
          </c:layout>
          <c:overlay val="0"/>
          <c:spPr>
            <a:noFill/>
            <a:ln w="25400"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25" b="1" i="0" u="none" strike="noStrike" kern="1200" baseline="0">
                  <a:solidFill>
                    <a:srgbClr val="000000"/>
                  </a:solidFill>
                  <a:latin typeface="Arial"/>
                  <a:ea typeface="Arial"/>
                  <a:cs typeface="Arial"/>
                </a:defRPr>
              </a:pPr>
              <a:endParaRPr lang="fr-FR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25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22398368"/>
        <c:crossesAt val="1"/>
        <c:crossBetween val="midCat"/>
        <c:majorUnit val="10"/>
        <c:minorUnit val="5"/>
      </c:valAx>
      <c:spPr>
        <a:solidFill>
          <a:srgbClr val="FFFFFF"/>
        </a:solidFill>
        <a:ln w="3175">
          <a:solidFill>
            <a:srgbClr val="808080"/>
          </a:solidFill>
          <a:prstDash val="solid"/>
        </a:ln>
        <a:effectLst/>
      </c:spPr>
    </c:plotArea>
    <c:legend>
      <c:legendPos val="r"/>
      <c:layout>
        <c:manualLayout>
          <c:xMode val="edge"/>
          <c:yMode val="edge"/>
          <c:x val="0.28227571115973743"/>
          <c:y val="0.9569732204527065"/>
          <c:w val="0.38183807439824941"/>
          <c:h val="3.7091942454561599E-2"/>
        </c:manualLayout>
      </c:layout>
      <c:overlay val="0"/>
      <c:spPr>
        <a:solidFill>
          <a:srgbClr val="FFFFFF"/>
        </a:solidFill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45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S Sans Serif"/>
          <a:ea typeface="MS Sans Serif"/>
          <a:cs typeface="MS Sans Serif"/>
        </a:defRPr>
      </a:pPr>
      <a:endParaRPr lang="fr-FR"/>
    </a:p>
  </c:txPr>
  <c:printSettings>
    <c:headerFooter alignWithMargins="0"/>
    <c:pageMargins b="0.984251969" l="0.78740157499999996" r="0.78740157499999996" t="0.984251969" header="0.51180555555555551" footer="0.51180555555555551"/>
    <c:pageSetup firstPageNumber="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/>
              <a:t>Courbe Hauteur-Durée Locale
Durée de retour T = 30 ans</a:t>
            </a:r>
          </a:p>
        </c:rich>
      </c:tx>
      <c:layout>
        <c:manualLayout>
          <c:xMode val="edge"/>
          <c:yMode val="edge"/>
          <c:x val="0.3556877357543422"/>
          <c:y val="2.8070175438596492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7.4702909471156639E-2"/>
          <c:y val="0.27368428867538391"/>
          <c:w val="0.87606139288901863"/>
          <c:h val="0.58830426155435089"/>
        </c:manualLayout>
      </c:layout>
      <c:lineChart>
        <c:grouping val="standard"/>
        <c:varyColors val="0"/>
        <c:ser>
          <c:idx val="0"/>
          <c:order val="0"/>
          <c:tx>
            <c:v>hauteur d'eau précipitée</c:v>
          </c:tx>
          <c:spPr>
            <a:ln w="19050" cap="rnd" cmpd="sng" algn="ctr">
              <a:solidFill>
                <a:schemeClr val="accent2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'T=30ans'!$A$16:$A$256</c:f>
              <c:numCache>
                <c:formatCode>General</c:formatCode>
                <c:ptCount val="241"/>
                <c:pt idx="0">
                  <c:v>0</c:v>
                </c:pt>
                <c:pt idx="1">
                  <c:v>6</c:v>
                </c:pt>
                <c:pt idx="2">
                  <c:v>12</c:v>
                </c:pt>
                <c:pt idx="3">
                  <c:v>18</c:v>
                </c:pt>
                <c:pt idx="4">
                  <c:v>24</c:v>
                </c:pt>
                <c:pt idx="5">
                  <c:v>30</c:v>
                </c:pt>
                <c:pt idx="6">
                  <c:v>36</c:v>
                </c:pt>
                <c:pt idx="7">
                  <c:v>42</c:v>
                </c:pt>
                <c:pt idx="8">
                  <c:v>48</c:v>
                </c:pt>
                <c:pt idx="9">
                  <c:v>54</c:v>
                </c:pt>
                <c:pt idx="10">
                  <c:v>60</c:v>
                </c:pt>
                <c:pt idx="11">
                  <c:v>66</c:v>
                </c:pt>
                <c:pt idx="12">
                  <c:v>72</c:v>
                </c:pt>
                <c:pt idx="13">
                  <c:v>78</c:v>
                </c:pt>
                <c:pt idx="14">
                  <c:v>84</c:v>
                </c:pt>
                <c:pt idx="15">
                  <c:v>90</c:v>
                </c:pt>
                <c:pt idx="16">
                  <c:v>96</c:v>
                </c:pt>
                <c:pt idx="17">
                  <c:v>102</c:v>
                </c:pt>
                <c:pt idx="18">
                  <c:v>108</c:v>
                </c:pt>
                <c:pt idx="19">
                  <c:v>114</c:v>
                </c:pt>
                <c:pt idx="20">
                  <c:v>120</c:v>
                </c:pt>
                <c:pt idx="21">
                  <c:v>126</c:v>
                </c:pt>
                <c:pt idx="22">
                  <c:v>132</c:v>
                </c:pt>
                <c:pt idx="23">
                  <c:v>138</c:v>
                </c:pt>
                <c:pt idx="24">
                  <c:v>144</c:v>
                </c:pt>
                <c:pt idx="25">
                  <c:v>150</c:v>
                </c:pt>
                <c:pt idx="26">
                  <c:v>156</c:v>
                </c:pt>
                <c:pt idx="27">
                  <c:v>162</c:v>
                </c:pt>
                <c:pt idx="28">
                  <c:v>168</c:v>
                </c:pt>
                <c:pt idx="29">
                  <c:v>174</c:v>
                </c:pt>
                <c:pt idx="30">
                  <c:v>180</c:v>
                </c:pt>
                <c:pt idx="31">
                  <c:v>186</c:v>
                </c:pt>
                <c:pt idx="32">
                  <c:v>192</c:v>
                </c:pt>
                <c:pt idx="33">
                  <c:v>198</c:v>
                </c:pt>
                <c:pt idx="34">
                  <c:v>204</c:v>
                </c:pt>
                <c:pt idx="35">
                  <c:v>210</c:v>
                </c:pt>
                <c:pt idx="36">
                  <c:v>216</c:v>
                </c:pt>
                <c:pt idx="37">
                  <c:v>222</c:v>
                </c:pt>
                <c:pt idx="38">
                  <c:v>228</c:v>
                </c:pt>
                <c:pt idx="39">
                  <c:v>234</c:v>
                </c:pt>
                <c:pt idx="40">
                  <c:v>240</c:v>
                </c:pt>
                <c:pt idx="41">
                  <c:v>246</c:v>
                </c:pt>
                <c:pt idx="42">
                  <c:v>252</c:v>
                </c:pt>
                <c:pt idx="43">
                  <c:v>258</c:v>
                </c:pt>
                <c:pt idx="44">
                  <c:v>264</c:v>
                </c:pt>
                <c:pt idx="45">
                  <c:v>270</c:v>
                </c:pt>
                <c:pt idx="46">
                  <c:v>276</c:v>
                </c:pt>
                <c:pt idx="47">
                  <c:v>282</c:v>
                </c:pt>
                <c:pt idx="48">
                  <c:v>288</c:v>
                </c:pt>
                <c:pt idx="49">
                  <c:v>294</c:v>
                </c:pt>
                <c:pt idx="50">
                  <c:v>300</c:v>
                </c:pt>
                <c:pt idx="51">
                  <c:v>306</c:v>
                </c:pt>
                <c:pt idx="52">
                  <c:v>312</c:v>
                </c:pt>
                <c:pt idx="53">
                  <c:v>318</c:v>
                </c:pt>
                <c:pt idx="54">
                  <c:v>324</c:v>
                </c:pt>
                <c:pt idx="55">
                  <c:v>330</c:v>
                </c:pt>
                <c:pt idx="56">
                  <c:v>336</c:v>
                </c:pt>
                <c:pt idx="57">
                  <c:v>342</c:v>
                </c:pt>
                <c:pt idx="58">
                  <c:v>348</c:v>
                </c:pt>
                <c:pt idx="59">
                  <c:v>354</c:v>
                </c:pt>
                <c:pt idx="60">
                  <c:v>360</c:v>
                </c:pt>
                <c:pt idx="61">
                  <c:v>366</c:v>
                </c:pt>
                <c:pt idx="62">
                  <c:v>372</c:v>
                </c:pt>
                <c:pt idx="63">
                  <c:v>378</c:v>
                </c:pt>
                <c:pt idx="64">
                  <c:v>384</c:v>
                </c:pt>
                <c:pt idx="65">
                  <c:v>390</c:v>
                </c:pt>
                <c:pt idx="66">
                  <c:v>396</c:v>
                </c:pt>
                <c:pt idx="67">
                  <c:v>402</c:v>
                </c:pt>
                <c:pt idx="68">
                  <c:v>408</c:v>
                </c:pt>
                <c:pt idx="69">
                  <c:v>414</c:v>
                </c:pt>
                <c:pt idx="70">
                  <c:v>420</c:v>
                </c:pt>
                <c:pt idx="71">
                  <c:v>426</c:v>
                </c:pt>
                <c:pt idx="72">
                  <c:v>432</c:v>
                </c:pt>
                <c:pt idx="73">
                  <c:v>438</c:v>
                </c:pt>
                <c:pt idx="74">
                  <c:v>444</c:v>
                </c:pt>
                <c:pt idx="75">
                  <c:v>450</c:v>
                </c:pt>
                <c:pt idx="76">
                  <c:v>456</c:v>
                </c:pt>
                <c:pt idx="77">
                  <c:v>462</c:v>
                </c:pt>
                <c:pt idx="78">
                  <c:v>468</c:v>
                </c:pt>
                <c:pt idx="79">
                  <c:v>474</c:v>
                </c:pt>
                <c:pt idx="80">
                  <c:v>480</c:v>
                </c:pt>
                <c:pt idx="81">
                  <c:v>486</c:v>
                </c:pt>
                <c:pt idx="82">
                  <c:v>492</c:v>
                </c:pt>
                <c:pt idx="83">
                  <c:v>498</c:v>
                </c:pt>
                <c:pt idx="84">
                  <c:v>504</c:v>
                </c:pt>
                <c:pt idx="85">
                  <c:v>510</c:v>
                </c:pt>
                <c:pt idx="86">
                  <c:v>516</c:v>
                </c:pt>
                <c:pt idx="87">
                  <c:v>522</c:v>
                </c:pt>
                <c:pt idx="88">
                  <c:v>528</c:v>
                </c:pt>
                <c:pt idx="89">
                  <c:v>534</c:v>
                </c:pt>
                <c:pt idx="90">
                  <c:v>540</c:v>
                </c:pt>
                <c:pt idx="91">
                  <c:v>546</c:v>
                </c:pt>
                <c:pt idx="92">
                  <c:v>552</c:v>
                </c:pt>
                <c:pt idx="93">
                  <c:v>558</c:v>
                </c:pt>
                <c:pt idx="94">
                  <c:v>564</c:v>
                </c:pt>
                <c:pt idx="95">
                  <c:v>570</c:v>
                </c:pt>
                <c:pt idx="96">
                  <c:v>576</c:v>
                </c:pt>
                <c:pt idx="97">
                  <c:v>582</c:v>
                </c:pt>
                <c:pt idx="98">
                  <c:v>588</c:v>
                </c:pt>
                <c:pt idx="99">
                  <c:v>594</c:v>
                </c:pt>
                <c:pt idx="100">
                  <c:v>600</c:v>
                </c:pt>
                <c:pt idx="101">
                  <c:v>606</c:v>
                </c:pt>
                <c:pt idx="102">
                  <c:v>612</c:v>
                </c:pt>
                <c:pt idx="103">
                  <c:v>618</c:v>
                </c:pt>
                <c:pt idx="104">
                  <c:v>624</c:v>
                </c:pt>
                <c:pt idx="105">
                  <c:v>630</c:v>
                </c:pt>
                <c:pt idx="106">
                  <c:v>636</c:v>
                </c:pt>
                <c:pt idx="107">
                  <c:v>642</c:v>
                </c:pt>
                <c:pt idx="108">
                  <c:v>648</c:v>
                </c:pt>
                <c:pt idx="109">
                  <c:v>654</c:v>
                </c:pt>
                <c:pt idx="110">
                  <c:v>660</c:v>
                </c:pt>
                <c:pt idx="111">
                  <c:v>666</c:v>
                </c:pt>
                <c:pt idx="112">
                  <c:v>672</c:v>
                </c:pt>
                <c:pt idx="113">
                  <c:v>678</c:v>
                </c:pt>
                <c:pt idx="114">
                  <c:v>684</c:v>
                </c:pt>
                <c:pt idx="115">
                  <c:v>690</c:v>
                </c:pt>
                <c:pt idx="116">
                  <c:v>696</c:v>
                </c:pt>
                <c:pt idx="117">
                  <c:v>702</c:v>
                </c:pt>
                <c:pt idx="118">
                  <c:v>708</c:v>
                </c:pt>
                <c:pt idx="119">
                  <c:v>714</c:v>
                </c:pt>
                <c:pt idx="120">
                  <c:v>720</c:v>
                </c:pt>
                <c:pt idx="121">
                  <c:v>726</c:v>
                </c:pt>
                <c:pt idx="122">
                  <c:v>732</c:v>
                </c:pt>
                <c:pt idx="123">
                  <c:v>738</c:v>
                </c:pt>
                <c:pt idx="124">
                  <c:v>744</c:v>
                </c:pt>
                <c:pt idx="125">
                  <c:v>750</c:v>
                </c:pt>
                <c:pt idx="126">
                  <c:v>756</c:v>
                </c:pt>
                <c:pt idx="127">
                  <c:v>762</c:v>
                </c:pt>
                <c:pt idx="128">
                  <c:v>768</c:v>
                </c:pt>
                <c:pt idx="129">
                  <c:v>774</c:v>
                </c:pt>
                <c:pt idx="130">
                  <c:v>780</c:v>
                </c:pt>
                <c:pt idx="131">
                  <c:v>786</c:v>
                </c:pt>
                <c:pt idx="132">
                  <c:v>792</c:v>
                </c:pt>
                <c:pt idx="133">
                  <c:v>798</c:v>
                </c:pt>
                <c:pt idx="134">
                  <c:v>804</c:v>
                </c:pt>
                <c:pt idx="135">
                  <c:v>810</c:v>
                </c:pt>
                <c:pt idx="136">
                  <c:v>816</c:v>
                </c:pt>
                <c:pt idx="137">
                  <c:v>822</c:v>
                </c:pt>
                <c:pt idx="138">
                  <c:v>828</c:v>
                </c:pt>
                <c:pt idx="139">
                  <c:v>834</c:v>
                </c:pt>
                <c:pt idx="140">
                  <c:v>840</c:v>
                </c:pt>
                <c:pt idx="141">
                  <c:v>846</c:v>
                </c:pt>
                <c:pt idx="142">
                  <c:v>852</c:v>
                </c:pt>
                <c:pt idx="143">
                  <c:v>858</c:v>
                </c:pt>
                <c:pt idx="144">
                  <c:v>864</c:v>
                </c:pt>
                <c:pt idx="145">
                  <c:v>870</c:v>
                </c:pt>
                <c:pt idx="146">
                  <c:v>876</c:v>
                </c:pt>
                <c:pt idx="147">
                  <c:v>882</c:v>
                </c:pt>
                <c:pt idx="148">
                  <c:v>888</c:v>
                </c:pt>
                <c:pt idx="149">
                  <c:v>894</c:v>
                </c:pt>
                <c:pt idx="150">
                  <c:v>900</c:v>
                </c:pt>
                <c:pt idx="151">
                  <c:v>906</c:v>
                </c:pt>
                <c:pt idx="152">
                  <c:v>912</c:v>
                </c:pt>
                <c:pt idx="153">
                  <c:v>918</c:v>
                </c:pt>
                <c:pt idx="154">
                  <c:v>924</c:v>
                </c:pt>
                <c:pt idx="155">
                  <c:v>930</c:v>
                </c:pt>
                <c:pt idx="156">
                  <c:v>936</c:v>
                </c:pt>
                <c:pt idx="157">
                  <c:v>942</c:v>
                </c:pt>
                <c:pt idx="158">
                  <c:v>948</c:v>
                </c:pt>
                <c:pt idx="159">
                  <c:v>954</c:v>
                </c:pt>
                <c:pt idx="160">
                  <c:v>960</c:v>
                </c:pt>
                <c:pt idx="161">
                  <c:v>966</c:v>
                </c:pt>
                <c:pt idx="162">
                  <c:v>972</c:v>
                </c:pt>
                <c:pt idx="163">
                  <c:v>978</c:v>
                </c:pt>
                <c:pt idx="164">
                  <c:v>984</c:v>
                </c:pt>
                <c:pt idx="165">
                  <c:v>990</c:v>
                </c:pt>
                <c:pt idx="166">
                  <c:v>996</c:v>
                </c:pt>
                <c:pt idx="167">
                  <c:v>1002</c:v>
                </c:pt>
                <c:pt idx="168">
                  <c:v>1008</c:v>
                </c:pt>
                <c:pt idx="169">
                  <c:v>1014</c:v>
                </c:pt>
                <c:pt idx="170">
                  <c:v>1020</c:v>
                </c:pt>
                <c:pt idx="171">
                  <c:v>1026</c:v>
                </c:pt>
                <c:pt idx="172">
                  <c:v>1032</c:v>
                </c:pt>
                <c:pt idx="173">
                  <c:v>1038</c:v>
                </c:pt>
                <c:pt idx="174">
                  <c:v>1044</c:v>
                </c:pt>
                <c:pt idx="175">
                  <c:v>1050</c:v>
                </c:pt>
                <c:pt idx="176">
                  <c:v>1056</c:v>
                </c:pt>
                <c:pt idx="177">
                  <c:v>1062</c:v>
                </c:pt>
                <c:pt idx="178">
                  <c:v>1068</c:v>
                </c:pt>
                <c:pt idx="179">
                  <c:v>1074</c:v>
                </c:pt>
                <c:pt idx="180">
                  <c:v>1080</c:v>
                </c:pt>
                <c:pt idx="181">
                  <c:v>1086</c:v>
                </c:pt>
                <c:pt idx="182">
                  <c:v>1092</c:v>
                </c:pt>
                <c:pt idx="183">
                  <c:v>1098</c:v>
                </c:pt>
                <c:pt idx="184">
                  <c:v>1104</c:v>
                </c:pt>
                <c:pt idx="185">
                  <c:v>1110</c:v>
                </c:pt>
                <c:pt idx="186">
                  <c:v>1116</c:v>
                </c:pt>
                <c:pt idx="187">
                  <c:v>1122</c:v>
                </c:pt>
                <c:pt idx="188">
                  <c:v>1128</c:v>
                </c:pt>
                <c:pt idx="189">
                  <c:v>1134</c:v>
                </c:pt>
                <c:pt idx="190">
                  <c:v>1140</c:v>
                </c:pt>
                <c:pt idx="191">
                  <c:v>1146</c:v>
                </c:pt>
                <c:pt idx="192">
                  <c:v>1152</c:v>
                </c:pt>
                <c:pt idx="193">
                  <c:v>1158</c:v>
                </c:pt>
                <c:pt idx="194">
                  <c:v>1164</c:v>
                </c:pt>
                <c:pt idx="195">
                  <c:v>1170</c:v>
                </c:pt>
                <c:pt idx="196">
                  <c:v>1176</c:v>
                </c:pt>
                <c:pt idx="197">
                  <c:v>1182</c:v>
                </c:pt>
                <c:pt idx="198">
                  <c:v>1188</c:v>
                </c:pt>
                <c:pt idx="199">
                  <c:v>1194</c:v>
                </c:pt>
                <c:pt idx="200">
                  <c:v>1200</c:v>
                </c:pt>
                <c:pt idx="201">
                  <c:v>1206</c:v>
                </c:pt>
                <c:pt idx="202">
                  <c:v>1212</c:v>
                </c:pt>
                <c:pt idx="203">
                  <c:v>1218</c:v>
                </c:pt>
                <c:pt idx="204">
                  <c:v>1224</c:v>
                </c:pt>
                <c:pt idx="205">
                  <c:v>1230</c:v>
                </c:pt>
                <c:pt idx="206">
                  <c:v>1236</c:v>
                </c:pt>
                <c:pt idx="207">
                  <c:v>1242</c:v>
                </c:pt>
                <c:pt idx="208">
                  <c:v>1248</c:v>
                </c:pt>
                <c:pt idx="209">
                  <c:v>1254</c:v>
                </c:pt>
                <c:pt idx="210">
                  <c:v>1260</c:v>
                </c:pt>
                <c:pt idx="211">
                  <c:v>1266</c:v>
                </c:pt>
                <c:pt idx="212">
                  <c:v>1272</c:v>
                </c:pt>
                <c:pt idx="213">
                  <c:v>1278</c:v>
                </c:pt>
                <c:pt idx="214">
                  <c:v>1284</c:v>
                </c:pt>
                <c:pt idx="215">
                  <c:v>1290</c:v>
                </c:pt>
                <c:pt idx="216">
                  <c:v>1296</c:v>
                </c:pt>
                <c:pt idx="217">
                  <c:v>1302</c:v>
                </c:pt>
                <c:pt idx="218">
                  <c:v>1308</c:v>
                </c:pt>
                <c:pt idx="219">
                  <c:v>1314</c:v>
                </c:pt>
                <c:pt idx="220">
                  <c:v>1320</c:v>
                </c:pt>
                <c:pt idx="221">
                  <c:v>1326</c:v>
                </c:pt>
                <c:pt idx="222">
                  <c:v>1332</c:v>
                </c:pt>
                <c:pt idx="223">
                  <c:v>1338</c:v>
                </c:pt>
                <c:pt idx="224">
                  <c:v>1344</c:v>
                </c:pt>
                <c:pt idx="225">
                  <c:v>1350</c:v>
                </c:pt>
                <c:pt idx="226">
                  <c:v>1356</c:v>
                </c:pt>
                <c:pt idx="227">
                  <c:v>1362</c:v>
                </c:pt>
                <c:pt idx="228">
                  <c:v>1368</c:v>
                </c:pt>
                <c:pt idx="229">
                  <c:v>1374</c:v>
                </c:pt>
                <c:pt idx="230">
                  <c:v>1380</c:v>
                </c:pt>
                <c:pt idx="231">
                  <c:v>1386</c:v>
                </c:pt>
                <c:pt idx="232">
                  <c:v>1392</c:v>
                </c:pt>
                <c:pt idx="233">
                  <c:v>1398</c:v>
                </c:pt>
                <c:pt idx="234">
                  <c:v>1404</c:v>
                </c:pt>
                <c:pt idx="235">
                  <c:v>1410</c:v>
                </c:pt>
                <c:pt idx="236">
                  <c:v>1416</c:v>
                </c:pt>
                <c:pt idx="237">
                  <c:v>1422</c:v>
                </c:pt>
                <c:pt idx="238">
                  <c:v>1428</c:v>
                </c:pt>
                <c:pt idx="239">
                  <c:v>1434</c:v>
                </c:pt>
                <c:pt idx="240">
                  <c:v>1440</c:v>
                </c:pt>
              </c:numCache>
            </c:numRef>
          </c:cat>
          <c:val>
            <c:numRef>
              <c:f>'T=30ans'!$B$16:$B$256</c:f>
              <c:numCache>
                <c:formatCode>0.00</c:formatCode>
                <c:ptCount val="241"/>
                <c:pt idx="0">
                  <c:v>0</c:v>
                </c:pt>
                <c:pt idx="1">
                  <c:v>12.659989621653798</c:v>
                </c:pt>
                <c:pt idx="2">
                  <c:v>17.991010518090807</c:v>
                </c:pt>
                <c:pt idx="3">
                  <c:v>22.097025954994034</c:v>
                </c:pt>
                <c:pt idx="4">
                  <c:v>25.566881896050997</c:v>
                </c:pt>
                <c:pt idx="5">
                  <c:v>28.629327186734919</c:v>
                </c:pt>
                <c:pt idx="6">
                  <c:v>31.401907762614002</c:v>
                </c:pt>
                <c:pt idx="7">
                  <c:v>33.95455600550293</c:v>
                </c:pt>
                <c:pt idx="8">
                  <c:v>36.332892431435631</c:v>
                </c:pt>
                <c:pt idx="9">
                  <c:v>38.568637941102452</c:v>
                </c:pt>
                <c:pt idx="10">
                  <c:v>39.526438514659759</c:v>
                </c:pt>
                <c:pt idx="11">
                  <c:v>40.337067923604856</c:v>
                </c:pt>
                <c:pt idx="12">
                  <c:v>41.091622519697609</c:v>
                </c:pt>
                <c:pt idx="13">
                  <c:v>41.798203737598648</c:v>
                </c:pt>
                <c:pt idx="14">
                  <c:v>42.463223159716264</c:v>
                </c:pt>
                <c:pt idx="15">
                  <c:v>43.091848337376071</c:v>
                </c:pt>
                <c:pt idx="16">
                  <c:v>43.688309559871541</c:v>
                </c:pt>
                <c:pt idx="17">
                  <c:v>44.256116813200187</c:v>
                </c:pt>
                <c:pt idx="18">
                  <c:v>44.798216892189394</c:v>
                </c:pt>
                <c:pt idx="19">
                  <c:v>45.317109541155276</c:v>
                </c:pt>
                <c:pt idx="20">
                  <c:v>45.814934875542505</c:v>
                </c:pt>
                <c:pt idx="21">
                  <c:v>46.293540249926536</c:v>
                </c:pt>
                <c:pt idx="22">
                  <c:v>46.754532141945461</c:v>
                </c:pt>
                <c:pt idx="23">
                  <c:v>47.199316930541677</c:v>
                </c:pt>
                <c:pt idx="24">
                  <c:v>47.629133319767469</c:v>
                </c:pt>
                <c:pt idx="25">
                  <c:v>48.04507839273726</c:v>
                </c:pt>
                <c:pt idx="26">
                  <c:v>48.448128749128287</c:v>
                </c:pt>
                <c:pt idx="27">
                  <c:v>48.839157805404938</c:v>
                </c:pt>
                <c:pt idx="28">
                  <c:v>49.218950069242666</c:v>
                </c:pt>
                <c:pt idx="29">
                  <c:v>49.588213005440927</c:v>
                </c:pt>
                <c:pt idx="30">
                  <c:v>49.947586967933361</c:v>
                </c:pt>
                <c:pt idx="31">
                  <c:v>50.297653566419129</c:v>
                </c:pt>
                <c:pt idx="32">
                  <c:v>50.638942756395849</c:v>
                </c:pt>
                <c:pt idx="33">
                  <c:v>50.971938880819025</c:v>
                </c:pt>
                <c:pt idx="34">
                  <c:v>51.29708584519107</c:v>
                </c:pt>
                <c:pt idx="35">
                  <c:v>51.614791571980462</c:v>
                </c:pt>
                <c:pt idx="36">
                  <c:v>51.925431852274535</c:v>
                </c:pt>
                <c:pt idx="37">
                  <c:v>52.229353690566924</c:v>
                </c:pt>
                <c:pt idx="38">
                  <c:v>52.526878221163877</c:v>
                </c:pt>
                <c:pt idx="39">
                  <c:v>52.818303260811163</c:v>
                </c:pt>
                <c:pt idx="40">
                  <c:v>53.1039055510076</c:v>
                </c:pt>
                <c:pt idx="41">
                  <c:v>53.383942734482069</c:v>
                </c:pt>
                <c:pt idx="42">
                  <c:v>53.658655103015853</c:v>
                </c:pt>
                <c:pt idx="43">
                  <c:v>53.928267147835392</c:v>
                </c:pt>
                <c:pt idx="44">
                  <c:v>54.192988938915754</c:v>
                </c:pt>
                <c:pt idx="45">
                  <c:v>54.453017355505409</c:v>
                </c:pt>
                <c:pt idx="46">
                  <c:v>54.7085371868463</c:v>
                </c:pt>
                <c:pt idx="47">
                  <c:v>54.959722119286219</c:v>
                </c:pt>
                <c:pt idx="48">
                  <c:v>55.206735623660123</c:v>
                </c:pt>
                <c:pt idx="49">
                  <c:v>55.449731754870072</c:v>
                </c:pt>
                <c:pt idx="50">
                  <c:v>55.688855873953997</c:v>
                </c:pt>
                <c:pt idx="51">
                  <c:v>55.924245301546662</c:v>
                </c:pt>
                <c:pt idx="52">
                  <c:v>56.156029910460497</c:v>
                </c:pt>
                <c:pt idx="53">
                  <c:v>56.384332664112463</c:v>
                </c:pt>
                <c:pt idx="54">
                  <c:v>56.609270106667779</c:v>
                </c:pt>
                <c:pt idx="55">
                  <c:v>56.83095281003866</c:v>
                </c:pt>
                <c:pt idx="56">
                  <c:v>57.04948578224672</c:v>
                </c:pt>
                <c:pt idx="57">
                  <c:v>57.264968841114396</c:v>
                </c:pt>
                <c:pt idx="58">
                  <c:v>57.477496956782481</c:v>
                </c:pt>
                <c:pt idx="59">
                  <c:v>57.687160566143334</c:v>
                </c:pt>
                <c:pt idx="60">
                  <c:v>57.513360187559343</c:v>
                </c:pt>
                <c:pt idx="61">
                  <c:v>57.733381436331626</c:v>
                </c:pt>
                <c:pt idx="62">
                  <c:v>57.950646214965573</c:v>
                </c:pt>
                <c:pt idx="63">
                  <c:v>58.165232692826635</c:v>
                </c:pt>
                <c:pt idx="64">
                  <c:v>58.37721562405612</c:v>
                </c:pt>
                <c:pt idx="65">
                  <c:v>58.586666547519059</c:v>
                </c:pt>
                <c:pt idx="66">
                  <c:v>58.79365397216624</c:v>
                </c:pt>
                <c:pt idx="67">
                  <c:v>58.998243549078246</c:v>
                </c:pt>
                <c:pt idx="68">
                  <c:v>59.200498231331558</c:v>
                </c:pt>
                <c:pt idx="69">
                  <c:v>59.40047842271477</c:v>
                </c:pt>
                <c:pt idx="70">
                  <c:v>59.598242116221471</c:v>
                </c:pt>
                <c:pt idx="71">
                  <c:v>59.793845023158426</c:v>
                </c:pt>
                <c:pt idx="72">
                  <c:v>59.987340693627274</c:v>
                </c:pt>
                <c:pt idx="73">
                  <c:v>60.17878062906744</c:v>
                </c:pt>
                <c:pt idx="74">
                  <c:v>60.368214387484429</c:v>
                </c:pt>
                <c:pt idx="75">
                  <c:v>60.555689681930986</c:v>
                </c:pt>
                <c:pt idx="76">
                  <c:v>60.741252472757338</c:v>
                </c:pt>
                <c:pt idx="77">
                  <c:v>60.924947054101288</c:v>
                </c:pt>
                <c:pt idx="78">
                  <c:v>61.106816135047723</c:v>
                </c:pt>
                <c:pt idx="79">
                  <c:v>61.286900915849529</c:v>
                </c:pt>
                <c:pt idx="80">
                  <c:v>61.465241159569459</c:v>
                </c:pt>
                <c:pt idx="81">
                  <c:v>61.64187525947105</c:v>
                </c:pt>
                <c:pt idx="82">
                  <c:v>61.816840302460157</c:v>
                </c:pt>
                <c:pt idx="83">
                  <c:v>61.990172128853928</c:v>
                </c:pt>
                <c:pt idx="84">
                  <c:v>62.161905388730858</c:v>
                </c:pt>
                <c:pt idx="85">
                  <c:v>62.332073595096105</c:v>
                </c:pt>
                <c:pt idx="86">
                  <c:v>62.500709174077073</c:v>
                </c:pt>
                <c:pt idx="87">
                  <c:v>62.667843512347616</c:v>
                </c:pt>
                <c:pt idx="88">
                  <c:v>62.833507001963831</c:v>
                </c:pt>
                <c:pt idx="89">
                  <c:v>62.997729082780566</c:v>
                </c:pt>
                <c:pt idx="90">
                  <c:v>63.160538282604527</c:v>
                </c:pt>
                <c:pt idx="91">
                  <c:v>63.321962255228648</c:v>
                </c:pt>
                <c:pt idx="92">
                  <c:v>63.482027816481576</c:v>
                </c:pt>
                <c:pt idx="93">
                  <c:v>63.640760978415905</c:v>
                </c:pt>
                <c:pt idx="94">
                  <c:v>63.798186981750483</c:v>
                </c:pt>
                <c:pt idx="95">
                  <c:v>63.9543303266734</c:v>
                </c:pt>
                <c:pt idx="96">
                  <c:v>64.10921480210466</c:v>
                </c:pt>
                <c:pt idx="97">
                  <c:v>64.262863513510993</c:v>
                </c:pt>
                <c:pt idx="98">
                  <c:v>64.415298909358498</c:v>
                </c:pt>
                <c:pt idx="99">
                  <c:v>64.566542806282783</c:v>
                </c:pt>
                <c:pt idx="100">
                  <c:v>64.716616413051412</c:v>
                </c:pt>
                <c:pt idx="101">
                  <c:v>64.865540353387843</c:v>
                </c:pt>
                <c:pt idx="102">
                  <c:v>65.01333468772161</c:v>
                </c:pt>
                <c:pt idx="103">
                  <c:v>65.160018933925514</c:v>
                </c:pt>
                <c:pt idx="104">
                  <c:v>65.305612087095966</c:v>
                </c:pt>
                <c:pt idx="105">
                  <c:v>65.450132638429679</c:v>
                </c:pt>
                <c:pt idx="106">
                  <c:v>65.593598593246213</c:v>
                </c:pt>
                <c:pt idx="107">
                  <c:v>65.736027488202268</c:v>
                </c:pt>
                <c:pt idx="108">
                  <c:v>65.87743640774174</c:v>
                </c:pt>
                <c:pt idx="109">
                  <c:v>66.017841999821712</c:v>
                </c:pt>
                <c:pt idx="110">
                  <c:v>66.157260490952851</c:v>
                </c:pt>
                <c:pt idx="111">
                  <c:v>66.295707700590071</c:v>
                </c:pt>
                <c:pt idx="112">
                  <c:v>66.433199054906822</c:v>
                </c:pt>
                <c:pt idx="113">
                  <c:v>66.569749599985045</c:v>
                </c:pt>
                <c:pt idx="114">
                  <c:v>66.705374014450214</c:v>
                </c:pt>
                <c:pt idx="115">
                  <c:v>66.840086621579516</c:v>
                </c:pt>
                <c:pt idx="116">
                  <c:v>66.973901400909739</c:v>
                </c:pt>
                <c:pt idx="117">
                  <c:v>67.106831999369248</c:v>
                </c:pt>
                <c:pt idx="118">
                  <c:v>67.238891741958014</c:v>
                </c:pt>
                <c:pt idx="119">
                  <c:v>67.370093641996974</c:v>
                </c:pt>
                <c:pt idx="120">
                  <c:v>67.500450410968298</c:v>
                </c:pt>
                <c:pt idx="121">
                  <c:v>67.62997446796561</c:v>
                </c:pt>
                <c:pt idx="122">
                  <c:v>67.758677948773069</c:v>
                </c:pt>
                <c:pt idx="123">
                  <c:v>67.886572714590557</c:v>
                </c:pt>
                <c:pt idx="124">
                  <c:v>68.013670360421514</c:v>
                </c:pt>
                <c:pt idx="125">
                  <c:v>68.139982223139341</c:v>
                </c:pt>
                <c:pt idx="126">
                  <c:v>68.265519389246961</c:v>
                </c:pt>
                <c:pt idx="127">
                  <c:v>68.39029270234343</c:v>
                </c:pt>
                <c:pt idx="128">
                  <c:v>68.514312770311179</c:v>
                </c:pt>
                <c:pt idx="129">
                  <c:v>68.637589972236128</c:v>
                </c:pt>
                <c:pt idx="130">
                  <c:v>68.760134465072795</c:v>
                </c:pt>
                <c:pt idx="131">
                  <c:v>68.881956190065608</c:v>
                </c:pt>
                <c:pt idx="132">
                  <c:v>69.003064878937124</c:v>
                </c:pt>
                <c:pt idx="133">
                  <c:v>69.123470059853247</c:v>
                </c:pt>
                <c:pt idx="134">
                  <c:v>69.243181063175243</c:v>
                </c:pt>
                <c:pt idx="135">
                  <c:v>69.36220702700767</c:v>
                </c:pt>
                <c:pt idx="136">
                  <c:v>69.480556902550717</c:v>
                </c:pt>
                <c:pt idx="137">
                  <c:v>69.598239459265514</c:v>
                </c:pt>
                <c:pt idx="138">
                  <c:v>69.715263289859976</c:v>
                </c:pt>
                <c:pt idx="139">
                  <c:v>69.831636815103138</c:v>
                </c:pt>
                <c:pt idx="140">
                  <c:v>69.947368288474308</c:v>
                </c:pt>
                <c:pt idx="141">
                  <c:v>70.062465800654735</c:v>
                </c:pt>
                <c:pt idx="142">
                  <c:v>70.176937283867389</c:v>
                </c:pt>
                <c:pt idx="143">
                  <c:v>70.290790516071709</c:v>
                </c:pt>
                <c:pt idx="144">
                  <c:v>70.404033125018486</c:v>
                </c:pt>
                <c:pt idx="145">
                  <c:v>70.516672592171162</c:v>
                </c:pt>
                <c:pt idx="146">
                  <c:v>70.628716256498151</c:v>
                </c:pt>
                <c:pt idx="147">
                  <c:v>70.740171318141932</c:v>
                </c:pt>
                <c:pt idx="148">
                  <c:v>70.851044841969241</c:v>
                </c:pt>
                <c:pt idx="149">
                  <c:v>70.961343761007058</c:v>
                </c:pt>
                <c:pt idx="150">
                  <c:v>71.071074879769199</c:v>
                </c:pt>
                <c:pt idx="151">
                  <c:v>71.180244877477108</c:v>
                </c:pt>
                <c:pt idx="152">
                  <c:v>71.288860311179349</c:v>
                </c:pt>
                <c:pt idx="153">
                  <c:v>71.396927618773489</c:v>
                </c:pt>
                <c:pt idx="154">
                  <c:v>71.504453121933835</c:v>
                </c:pt>
                <c:pt idx="155">
                  <c:v>71.611443028949054</c:v>
                </c:pt>
                <c:pt idx="156">
                  <c:v>71.717903437472302</c:v>
                </c:pt>
                <c:pt idx="157">
                  <c:v>71.823840337187832</c:v>
                </c:pt>
                <c:pt idx="158">
                  <c:v>71.92925961239655</c:v>
                </c:pt>
                <c:pt idx="159">
                  <c:v>72.03416704452394</c:v>
                </c:pt>
                <c:pt idx="160">
                  <c:v>72.1385683145527</c:v>
                </c:pt>
                <c:pt idx="161">
                  <c:v>72.242469005383299</c:v>
                </c:pt>
                <c:pt idx="162">
                  <c:v>72.34587460412456</c:v>
                </c:pt>
                <c:pt idx="163">
                  <c:v>72.44879050431706</c:v>
                </c:pt>
                <c:pt idx="164">
                  <c:v>72.551222008091656</c:v>
                </c:pt>
                <c:pt idx="165">
                  <c:v>72.653174328265393</c:v>
                </c:pt>
                <c:pt idx="166">
                  <c:v>72.754652590376892</c:v>
                </c:pt>
                <c:pt idx="167">
                  <c:v>72.855661834663437</c:v>
                </c:pt>
                <c:pt idx="168">
                  <c:v>72.956207017981768</c:v>
                </c:pt>
                <c:pt idx="169">
                  <c:v>73.05629301567447</c:v>
                </c:pt>
                <c:pt idx="170">
                  <c:v>73.15592462338374</c:v>
                </c:pt>
                <c:pt idx="171">
                  <c:v>73.255106558814461</c:v>
                </c:pt>
                <c:pt idx="172">
                  <c:v>73.353843463448186</c:v>
                </c:pt>
                <c:pt idx="173">
                  <c:v>73.452139904209673</c:v>
                </c:pt>
                <c:pt idx="174">
                  <c:v>73.550000375087649</c:v>
                </c:pt>
                <c:pt idx="175">
                  <c:v>73.647429298711245</c:v>
                </c:pt>
                <c:pt idx="176">
                  <c:v>73.744431027883465</c:v>
                </c:pt>
                <c:pt idx="177">
                  <c:v>73.841009847073281</c:v>
                </c:pt>
                <c:pt idx="178">
                  <c:v>73.937169973867597</c:v>
                </c:pt>
                <c:pt idx="179">
                  <c:v>74.032915560384438</c:v>
                </c:pt>
                <c:pt idx="180">
                  <c:v>74.128250694648429</c:v>
                </c:pt>
                <c:pt idx="181">
                  <c:v>74.223179401930054</c:v>
                </c:pt>
                <c:pt idx="182">
                  <c:v>74.317705646049674</c:v>
                </c:pt>
                <c:pt idx="183">
                  <c:v>74.411833330647355</c:v>
                </c:pt>
                <c:pt idx="184">
                  <c:v>74.505566300419744</c:v>
                </c:pt>
                <c:pt idx="185">
                  <c:v>74.598908342325061</c:v>
                </c:pt>
                <c:pt idx="186">
                  <c:v>74.691863186756805</c:v>
                </c:pt>
                <c:pt idx="187">
                  <c:v>74.784434508687752</c:v>
                </c:pt>
                <c:pt idx="188">
                  <c:v>74.876625928784563</c:v>
                </c:pt>
                <c:pt idx="189">
                  <c:v>74.968441014494417</c:v>
                </c:pt>
                <c:pt idx="190">
                  <c:v>75.059883281104106</c:v>
                </c:pt>
                <c:pt idx="191">
                  <c:v>75.150956192772597</c:v>
                </c:pt>
                <c:pt idx="192">
                  <c:v>75.24166316353805</c:v>
                </c:pt>
                <c:pt idx="193">
                  <c:v>75.332007558299651</c:v>
                </c:pt>
                <c:pt idx="194">
                  <c:v>75.42199269377538</c:v>
                </c:pt>
                <c:pt idx="195">
                  <c:v>75.511621839436188</c:v>
                </c:pt>
                <c:pt idx="196">
                  <c:v>75.600898218417399</c:v>
                </c:pt>
                <c:pt idx="197">
                  <c:v>75.689825008408093</c:v>
                </c:pt>
                <c:pt idx="198">
                  <c:v>75.778405342518766</c:v>
                </c:pt>
                <c:pt idx="199">
                  <c:v>75.866642310128341</c:v>
                </c:pt>
                <c:pt idx="200">
                  <c:v>75.954538957710866</c:v>
                </c:pt>
                <c:pt idx="201">
                  <c:v>76.042098289642468</c:v>
                </c:pt>
                <c:pt idx="202">
                  <c:v>76.129323268989197</c:v>
                </c:pt>
                <c:pt idx="203">
                  <c:v>76.216216818276507</c:v>
                </c:pt>
                <c:pt idx="204">
                  <c:v>76.302781820240341</c:v>
                </c:pt>
                <c:pt idx="205">
                  <c:v>76.389021118561089</c:v>
                </c:pt>
                <c:pt idx="206">
                  <c:v>76.474937518580134</c:v>
                </c:pt>
                <c:pt idx="207">
                  <c:v>76.560533788000086</c:v>
                </c:pt>
                <c:pt idx="208">
                  <c:v>76.645812657568854</c:v>
                </c:pt>
                <c:pt idx="209">
                  <c:v>76.730776821747995</c:v>
                </c:pt>
                <c:pt idx="210">
                  <c:v>76.815428939365901</c:v>
                </c:pt>
                <c:pt idx="211">
                  <c:v>76.899771634256183</c:v>
                </c:pt>
                <c:pt idx="212">
                  <c:v>76.983807495881706</c:v>
                </c:pt>
                <c:pt idx="213">
                  <c:v>77.067539079944353</c:v>
                </c:pt>
                <c:pt idx="214">
                  <c:v>77.150968908981511</c:v>
                </c:pt>
                <c:pt idx="215">
                  <c:v>77.234099472949111</c:v>
                </c:pt>
                <c:pt idx="216">
                  <c:v>77.316933229791744</c:v>
                </c:pt>
                <c:pt idx="217">
                  <c:v>77.399472606000202</c:v>
                </c:pt>
                <c:pt idx="218">
                  <c:v>77.481719997156915</c:v>
                </c:pt>
                <c:pt idx="219">
                  <c:v>77.563677768469304</c:v>
                </c:pt>
                <c:pt idx="220">
                  <c:v>77.645348255291722</c:v>
                </c:pt>
                <c:pt idx="221">
                  <c:v>77.726733763635892</c:v>
                </c:pt>
                <c:pt idx="222">
                  <c:v>77.807836570670574</c:v>
                </c:pt>
                <c:pt idx="223">
                  <c:v>77.888658925210294</c:v>
                </c:pt>
                <c:pt idx="224">
                  <c:v>77.969203048193862</c:v>
                </c:pt>
                <c:pt idx="225">
                  <c:v>78.049471133152522</c:v>
                </c:pt>
                <c:pt idx="226">
                  <c:v>78.129465346668255</c:v>
                </c:pt>
                <c:pt idx="227">
                  <c:v>78.209187828822621</c:v>
                </c:pt>
                <c:pt idx="228">
                  <c:v>78.288640693635784</c:v>
                </c:pt>
                <c:pt idx="229">
                  <c:v>78.367826029496769</c:v>
                </c:pt>
                <c:pt idx="230">
                  <c:v>78.446745899584627</c:v>
                </c:pt>
                <c:pt idx="231">
                  <c:v>78.525402342280671</c:v>
                </c:pt>
                <c:pt idx="232">
                  <c:v>78.603797371572639</c:v>
                </c:pt>
                <c:pt idx="233">
                  <c:v>78.681932977450188</c:v>
                </c:pt>
                <c:pt idx="234">
                  <c:v>78.759811126292504</c:v>
                </c:pt>
                <c:pt idx="235">
                  <c:v>78.837433761247979</c:v>
                </c:pt>
                <c:pt idx="236">
                  <c:v>78.914802802606104</c:v>
                </c:pt>
                <c:pt idx="237">
                  <c:v>78.991920148162095</c:v>
                </c:pt>
                <c:pt idx="238">
                  <c:v>79.068787673573866</c:v>
                </c:pt>
                <c:pt idx="239">
                  <c:v>79.145407232712216</c:v>
                </c:pt>
                <c:pt idx="240">
                  <c:v>79.221780658003709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C8-497B-826A-E1C02720825E}"/>
            </c:ext>
          </c:extLst>
        </c:ser>
        <c:ser>
          <c:idx val="1"/>
          <c:order val="1"/>
          <c:tx>
            <c:v>hauteur d'eau évacuée</c:v>
          </c:tx>
          <c:spPr>
            <a:ln w="19050" cap="rnd" cmpd="sng" algn="ctr">
              <a:solidFill>
                <a:schemeClr val="accent4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'T=30ans'!$A$16:$A$256</c:f>
              <c:numCache>
                <c:formatCode>General</c:formatCode>
                <c:ptCount val="241"/>
                <c:pt idx="0">
                  <c:v>0</c:v>
                </c:pt>
                <c:pt idx="1">
                  <c:v>6</c:v>
                </c:pt>
                <c:pt idx="2">
                  <c:v>12</c:v>
                </c:pt>
                <c:pt idx="3">
                  <c:v>18</c:v>
                </c:pt>
                <c:pt idx="4">
                  <c:v>24</c:v>
                </c:pt>
                <c:pt idx="5">
                  <c:v>30</c:v>
                </c:pt>
                <c:pt idx="6">
                  <c:v>36</c:v>
                </c:pt>
                <c:pt idx="7">
                  <c:v>42</c:v>
                </c:pt>
                <c:pt idx="8">
                  <c:v>48</c:v>
                </c:pt>
                <c:pt idx="9">
                  <c:v>54</c:v>
                </c:pt>
                <c:pt idx="10">
                  <c:v>60</c:v>
                </c:pt>
                <c:pt idx="11">
                  <c:v>66</c:v>
                </c:pt>
                <c:pt idx="12">
                  <c:v>72</c:v>
                </c:pt>
                <c:pt idx="13">
                  <c:v>78</c:v>
                </c:pt>
                <c:pt idx="14">
                  <c:v>84</c:v>
                </c:pt>
                <c:pt idx="15">
                  <c:v>90</c:v>
                </c:pt>
                <c:pt idx="16">
                  <c:v>96</c:v>
                </c:pt>
                <c:pt idx="17">
                  <c:v>102</c:v>
                </c:pt>
                <c:pt idx="18">
                  <c:v>108</c:v>
                </c:pt>
                <c:pt idx="19">
                  <c:v>114</c:v>
                </c:pt>
                <c:pt idx="20">
                  <c:v>120</c:v>
                </c:pt>
                <c:pt idx="21">
                  <c:v>126</c:v>
                </c:pt>
                <c:pt idx="22">
                  <c:v>132</c:v>
                </c:pt>
                <c:pt idx="23">
                  <c:v>138</c:v>
                </c:pt>
                <c:pt idx="24">
                  <c:v>144</c:v>
                </c:pt>
                <c:pt idx="25">
                  <c:v>150</c:v>
                </c:pt>
                <c:pt idx="26">
                  <c:v>156</c:v>
                </c:pt>
                <c:pt idx="27">
                  <c:v>162</c:v>
                </c:pt>
                <c:pt idx="28">
                  <c:v>168</c:v>
                </c:pt>
                <c:pt idx="29">
                  <c:v>174</c:v>
                </c:pt>
                <c:pt idx="30">
                  <c:v>180</c:v>
                </c:pt>
                <c:pt idx="31">
                  <c:v>186</c:v>
                </c:pt>
                <c:pt idx="32">
                  <c:v>192</c:v>
                </c:pt>
                <c:pt idx="33">
                  <c:v>198</c:v>
                </c:pt>
                <c:pt idx="34">
                  <c:v>204</c:v>
                </c:pt>
                <c:pt idx="35">
                  <c:v>210</c:v>
                </c:pt>
                <c:pt idx="36">
                  <c:v>216</c:v>
                </c:pt>
                <c:pt idx="37">
                  <c:v>222</c:v>
                </c:pt>
                <c:pt idx="38">
                  <c:v>228</c:v>
                </c:pt>
                <c:pt idx="39">
                  <c:v>234</c:v>
                </c:pt>
                <c:pt idx="40">
                  <c:v>240</c:v>
                </c:pt>
                <c:pt idx="41">
                  <c:v>246</c:v>
                </c:pt>
                <c:pt idx="42">
                  <c:v>252</c:v>
                </c:pt>
                <c:pt idx="43">
                  <c:v>258</c:v>
                </c:pt>
                <c:pt idx="44">
                  <c:v>264</c:v>
                </c:pt>
                <c:pt idx="45">
                  <c:v>270</c:v>
                </c:pt>
                <c:pt idx="46">
                  <c:v>276</c:v>
                </c:pt>
                <c:pt idx="47">
                  <c:v>282</c:v>
                </c:pt>
                <c:pt idx="48">
                  <c:v>288</c:v>
                </c:pt>
                <c:pt idx="49">
                  <c:v>294</c:v>
                </c:pt>
                <c:pt idx="50">
                  <c:v>300</c:v>
                </c:pt>
                <c:pt idx="51">
                  <c:v>306</c:v>
                </c:pt>
                <c:pt idx="52">
                  <c:v>312</c:v>
                </c:pt>
                <c:pt idx="53">
                  <c:v>318</c:v>
                </c:pt>
                <c:pt idx="54">
                  <c:v>324</c:v>
                </c:pt>
                <c:pt idx="55">
                  <c:v>330</c:v>
                </c:pt>
                <c:pt idx="56">
                  <c:v>336</c:v>
                </c:pt>
                <c:pt idx="57">
                  <c:v>342</c:v>
                </c:pt>
                <c:pt idx="58">
                  <c:v>348</c:v>
                </c:pt>
                <c:pt idx="59">
                  <c:v>354</c:v>
                </c:pt>
                <c:pt idx="60">
                  <c:v>360</c:v>
                </c:pt>
                <c:pt idx="61">
                  <c:v>366</c:v>
                </c:pt>
                <c:pt idx="62">
                  <c:v>372</c:v>
                </c:pt>
                <c:pt idx="63">
                  <c:v>378</c:v>
                </c:pt>
                <c:pt idx="64">
                  <c:v>384</c:v>
                </c:pt>
                <c:pt idx="65">
                  <c:v>390</c:v>
                </c:pt>
                <c:pt idx="66">
                  <c:v>396</c:v>
                </c:pt>
                <c:pt idx="67">
                  <c:v>402</c:v>
                </c:pt>
                <c:pt idx="68">
                  <c:v>408</c:v>
                </c:pt>
                <c:pt idx="69">
                  <c:v>414</c:v>
                </c:pt>
                <c:pt idx="70">
                  <c:v>420</c:v>
                </c:pt>
                <c:pt idx="71">
                  <c:v>426</c:v>
                </c:pt>
                <c:pt idx="72">
                  <c:v>432</c:v>
                </c:pt>
                <c:pt idx="73">
                  <c:v>438</c:v>
                </c:pt>
                <c:pt idx="74">
                  <c:v>444</c:v>
                </c:pt>
                <c:pt idx="75">
                  <c:v>450</c:v>
                </c:pt>
                <c:pt idx="76">
                  <c:v>456</c:v>
                </c:pt>
                <c:pt idx="77">
                  <c:v>462</c:v>
                </c:pt>
                <c:pt idx="78">
                  <c:v>468</c:v>
                </c:pt>
                <c:pt idx="79">
                  <c:v>474</c:v>
                </c:pt>
                <c:pt idx="80">
                  <c:v>480</c:v>
                </c:pt>
                <c:pt idx="81">
                  <c:v>486</c:v>
                </c:pt>
                <c:pt idx="82">
                  <c:v>492</c:v>
                </c:pt>
                <c:pt idx="83">
                  <c:v>498</c:v>
                </c:pt>
                <c:pt idx="84">
                  <c:v>504</c:v>
                </c:pt>
                <c:pt idx="85">
                  <c:v>510</c:v>
                </c:pt>
                <c:pt idx="86">
                  <c:v>516</c:v>
                </c:pt>
                <c:pt idx="87">
                  <c:v>522</c:v>
                </c:pt>
                <c:pt idx="88">
                  <c:v>528</c:v>
                </c:pt>
                <c:pt idx="89">
                  <c:v>534</c:v>
                </c:pt>
                <c:pt idx="90">
                  <c:v>540</c:v>
                </c:pt>
                <c:pt idx="91">
                  <c:v>546</c:v>
                </c:pt>
                <c:pt idx="92">
                  <c:v>552</c:v>
                </c:pt>
                <c:pt idx="93">
                  <c:v>558</c:v>
                </c:pt>
                <c:pt idx="94">
                  <c:v>564</c:v>
                </c:pt>
                <c:pt idx="95">
                  <c:v>570</c:v>
                </c:pt>
                <c:pt idx="96">
                  <c:v>576</c:v>
                </c:pt>
                <c:pt idx="97">
                  <c:v>582</c:v>
                </c:pt>
                <c:pt idx="98">
                  <c:v>588</c:v>
                </c:pt>
                <c:pt idx="99">
                  <c:v>594</c:v>
                </c:pt>
                <c:pt idx="100">
                  <c:v>600</c:v>
                </c:pt>
                <c:pt idx="101">
                  <c:v>606</c:v>
                </c:pt>
                <c:pt idx="102">
                  <c:v>612</c:v>
                </c:pt>
                <c:pt idx="103">
                  <c:v>618</c:v>
                </c:pt>
                <c:pt idx="104">
                  <c:v>624</c:v>
                </c:pt>
                <c:pt idx="105">
                  <c:v>630</c:v>
                </c:pt>
                <c:pt idx="106">
                  <c:v>636</c:v>
                </c:pt>
                <c:pt idx="107">
                  <c:v>642</c:v>
                </c:pt>
                <c:pt idx="108">
                  <c:v>648</c:v>
                </c:pt>
                <c:pt idx="109">
                  <c:v>654</c:v>
                </c:pt>
                <c:pt idx="110">
                  <c:v>660</c:v>
                </c:pt>
                <c:pt idx="111">
                  <c:v>666</c:v>
                </c:pt>
                <c:pt idx="112">
                  <c:v>672</c:v>
                </c:pt>
                <c:pt idx="113">
                  <c:v>678</c:v>
                </c:pt>
                <c:pt idx="114">
                  <c:v>684</c:v>
                </c:pt>
                <c:pt idx="115">
                  <c:v>690</c:v>
                </c:pt>
                <c:pt idx="116">
                  <c:v>696</c:v>
                </c:pt>
                <c:pt idx="117">
                  <c:v>702</c:v>
                </c:pt>
                <c:pt idx="118">
                  <c:v>708</c:v>
                </c:pt>
                <c:pt idx="119">
                  <c:v>714</c:v>
                </c:pt>
                <c:pt idx="120">
                  <c:v>720</c:v>
                </c:pt>
                <c:pt idx="121">
                  <c:v>726</c:v>
                </c:pt>
                <c:pt idx="122">
                  <c:v>732</c:v>
                </c:pt>
                <c:pt idx="123">
                  <c:v>738</c:v>
                </c:pt>
                <c:pt idx="124">
                  <c:v>744</c:v>
                </c:pt>
                <c:pt idx="125">
                  <c:v>750</c:v>
                </c:pt>
                <c:pt idx="126">
                  <c:v>756</c:v>
                </c:pt>
                <c:pt idx="127">
                  <c:v>762</c:v>
                </c:pt>
                <c:pt idx="128">
                  <c:v>768</c:v>
                </c:pt>
                <c:pt idx="129">
                  <c:v>774</c:v>
                </c:pt>
                <c:pt idx="130">
                  <c:v>780</c:v>
                </c:pt>
                <c:pt idx="131">
                  <c:v>786</c:v>
                </c:pt>
                <c:pt idx="132">
                  <c:v>792</c:v>
                </c:pt>
                <c:pt idx="133">
                  <c:v>798</c:v>
                </c:pt>
                <c:pt idx="134">
                  <c:v>804</c:v>
                </c:pt>
                <c:pt idx="135">
                  <c:v>810</c:v>
                </c:pt>
                <c:pt idx="136">
                  <c:v>816</c:v>
                </c:pt>
                <c:pt idx="137">
                  <c:v>822</c:v>
                </c:pt>
                <c:pt idx="138">
                  <c:v>828</c:v>
                </c:pt>
                <c:pt idx="139">
                  <c:v>834</c:v>
                </c:pt>
                <c:pt idx="140">
                  <c:v>840</c:v>
                </c:pt>
                <c:pt idx="141">
                  <c:v>846</c:v>
                </c:pt>
                <c:pt idx="142">
                  <c:v>852</c:v>
                </c:pt>
                <c:pt idx="143">
                  <c:v>858</c:v>
                </c:pt>
                <c:pt idx="144">
                  <c:v>864</c:v>
                </c:pt>
                <c:pt idx="145">
                  <c:v>870</c:v>
                </c:pt>
                <c:pt idx="146">
                  <c:v>876</c:v>
                </c:pt>
                <c:pt idx="147">
                  <c:v>882</c:v>
                </c:pt>
                <c:pt idx="148">
                  <c:v>888</c:v>
                </c:pt>
                <c:pt idx="149">
                  <c:v>894</c:v>
                </c:pt>
                <c:pt idx="150">
                  <c:v>900</c:v>
                </c:pt>
                <c:pt idx="151">
                  <c:v>906</c:v>
                </c:pt>
                <c:pt idx="152">
                  <c:v>912</c:v>
                </c:pt>
                <c:pt idx="153">
                  <c:v>918</c:v>
                </c:pt>
                <c:pt idx="154">
                  <c:v>924</c:v>
                </c:pt>
                <c:pt idx="155">
                  <c:v>930</c:v>
                </c:pt>
                <c:pt idx="156">
                  <c:v>936</c:v>
                </c:pt>
                <c:pt idx="157">
                  <c:v>942</c:v>
                </c:pt>
                <c:pt idx="158">
                  <c:v>948</c:v>
                </c:pt>
                <c:pt idx="159">
                  <c:v>954</c:v>
                </c:pt>
                <c:pt idx="160">
                  <c:v>960</c:v>
                </c:pt>
                <c:pt idx="161">
                  <c:v>966</c:v>
                </c:pt>
                <c:pt idx="162">
                  <c:v>972</c:v>
                </c:pt>
                <c:pt idx="163">
                  <c:v>978</c:v>
                </c:pt>
                <c:pt idx="164">
                  <c:v>984</c:v>
                </c:pt>
                <c:pt idx="165">
                  <c:v>990</c:v>
                </c:pt>
                <c:pt idx="166">
                  <c:v>996</c:v>
                </c:pt>
                <c:pt idx="167">
                  <c:v>1002</c:v>
                </c:pt>
                <c:pt idx="168">
                  <c:v>1008</c:v>
                </c:pt>
                <c:pt idx="169">
                  <c:v>1014</c:v>
                </c:pt>
                <c:pt idx="170">
                  <c:v>1020</c:v>
                </c:pt>
                <c:pt idx="171">
                  <c:v>1026</c:v>
                </c:pt>
                <c:pt idx="172">
                  <c:v>1032</c:v>
                </c:pt>
                <c:pt idx="173">
                  <c:v>1038</c:v>
                </c:pt>
                <c:pt idx="174">
                  <c:v>1044</c:v>
                </c:pt>
                <c:pt idx="175">
                  <c:v>1050</c:v>
                </c:pt>
                <c:pt idx="176">
                  <c:v>1056</c:v>
                </c:pt>
                <c:pt idx="177">
                  <c:v>1062</c:v>
                </c:pt>
                <c:pt idx="178">
                  <c:v>1068</c:v>
                </c:pt>
                <c:pt idx="179">
                  <c:v>1074</c:v>
                </c:pt>
                <c:pt idx="180">
                  <c:v>1080</c:v>
                </c:pt>
                <c:pt idx="181">
                  <c:v>1086</c:v>
                </c:pt>
                <c:pt idx="182">
                  <c:v>1092</c:v>
                </c:pt>
                <c:pt idx="183">
                  <c:v>1098</c:v>
                </c:pt>
                <c:pt idx="184">
                  <c:v>1104</c:v>
                </c:pt>
                <c:pt idx="185">
                  <c:v>1110</c:v>
                </c:pt>
                <c:pt idx="186">
                  <c:v>1116</c:v>
                </c:pt>
                <c:pt idx="187">
                  <c:v>1122</c:v>
                </c:pt>
                <c:pt idx="188">
                  <c:v>1128</c:v>
                </c:pt>
                <c:pt idx="189">
                  <c:v>1134</c:v>
                </c:pt>
                <c:pt idx="190">
                  <c:v>1140</c:v>
                </c:pt>
                <c:pt idx="191">
                  <c:v>1146</c:v>
                </c:pt>
                <c:pt idx="192">
                  <c:v>1152</c:v>
                </c:pt>
                <c:pt idx="193">
                  <c:v>1158</c:v>
                </c:pt>
                <c:pt idx="194">
                  <c:v>1164</c:v>
                </c:pt>
                <c:pt idx="195">
                  <c:v>1170</c:v>
                </c:pt>
                <c:pt idx="196">
                  <c:v>1176</c:v>
                </c:pt>
                <c:pt idx="197">
                  <c:v>1182</c:v>
                </c:pt>
                <c:pt idx="198">
                  <c:v>1188</c:v>
                </c:pt>
                <c:pt idx="199">
                  <c:v>1194</c:v>
                </c:pt>
                <c:pt idx="200">
                  <c:v>1200</c:v>
                </c:pt>
                <c:pt idx="201">
                  <c:v>1206</c:v>
                </c:pt>
                <c:pt idx="202">
                  <c:v>1212</c:v>
                </c:pt>
                <c:pt idx="203">
                  <c:v>1218</c:v>
                </c:pt>
                <c:pt idx="204">
                  <c:v>1224</c:v>
                </c:pt>
                <c:pt idx="205">
                  <c:v>1230</c:v>
                </c:pt>
                <c:pt idx="206">
                  <c:v>1236</c:v>
                </c:pt>
                <c:pt idx="207">
                  <c:v>1242</c:v>
                </c:pt>
                <c:pt idx="208">
                  <c:v>1248</c:v>
                </c:pt>
                <c:pt idx="209">
                  <c:v>1254</c:v>
                </c:pt>
                <c:pt idx="210">
                  <c:v>1260</c:v>
                </c:pt>
                <c:pt idx="211">
                  <c:v>1266</c:v>
                </c:pt>
                <c:pt idx="212">
                  <c:v>1272</c:v>
                </c:pt>
                <c:pt idx="213">
                  <c:v>1278</c:v>
                </c:pt>
                <c:pt idx="214">
                  <c:v>1284</c:v>
                </c:pt>
                <c:pt idx="215">
                  <c:v>1290</c:v>
                </c:pt>
                <c:pt idx="216">
                  <c:v>1296</c:v>
                </c:pt>
                <c:pt idx="217">
                  <c:v>1302</c:v>
                </c:pt>
                <c:pt idx="218">
                  <c:v>1308</c:v>
                </c:pt>
                <c:pt idx="219">
                  <c:v>1314</c:v>
                </c:pt>
                <c:pt idx="220">
                  <c:v>1320</c:v>
                </c:pt>
                <c:pt idx="221">
                  <c:v>1326</c:v>
                </c:pt>
                <c:pt idx="222">
                  <c:v>1332</c:v>
                </c:pt>
                <c:pt idx="223">
                  <c:v>1338</c:v>
                </c:pt>
                <c:pt idx="224">
                  <c:v>1344</c:v>
                </c:pt>
                <c:pt idx="225">
                  <c:v>1350</c:v>
                </c:pt>
                <c:pt idx="226">
                  <c:v>1356</c:v>
                </c:pt>
                <c:pt idx="227">
                  <c:v>1362</c:v>
                </c:pt>
                <c:pt idx="228">
                  <c:v>1368</c:v>
                </c:pt>
                <c:pt idx="229">
                  <c:v>1374</c:v>
                </c:pt>
                <c:pt idx="230">
                  <c:v>1380</c:v>
                </c:pt>
                <c:pt idx="231">
                  <c:v>1386</c:v>
                </c:pt>
                <c:pt idx="232">
                  <c:v>1392</c:v>
                </c:pt>
                <c:pt idx="233">
                  <c:v>1398</c:v>
                </c:pt>
                <c:pt idx="234">
                  <c:v>1404</c:v>
                </c:pt>
                <c:pt idx="235">
                  <c:v>1410</c:v>
                </c:pt>
                <c:pt idx="236">
                  <c:v>1416</c:v>
                </c:pt>
                <c:pt idx="237">
                  <c:v>1422</c:v>
                </c:pt>
                <c:pt idx="238">
                  <c:v>1428</c:v>
                </c:pt>
                <c:pt idx="239">
                  <c:v>1434</c:v>
                </c:pt>
                <c:pt idx="240">
                  <c:v>1440</c:v>
                </c:pt>
              </c:numCache>
            </c:numRef>
          </c:cat>
          <c:val>
            <c:numRef>
              <c:f>'T=30ans'!$C$16:$C$256</c:f>
              <c:numCache>
                <c:formatCode>0.00</c:formatCode>
                <c:ptCount val="241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#N/A</c:v>
                </c:pt>
                <c:pt idx="63">
                  <c:v>#N/A</c:v>
                </c:pt>
                <c:pt idx="64">
                  <c:v>#N/A</c:v>
                </c:pt>
                <c:pt idx="65">
                  <c:v>#N/A</c:v>
                </c:pt>
                <c:pt idx="66">
                  <c:v>#N/A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  <c:pt idx="70">
                  <c:v>#N/A</c:v>
                </c:pt>
                <c:pt idx="71">
                  <c:v>#N/A</c:v>
                </c:pt>
                <c:pt idx="72">
                  <c:v>#N/A</c:v>
                </c:pt>
                <c:pt idx="73">
                  <c:v>#N/A</c:v>
                </c:pt>
                <c:pt idx="74">
                  <c:v>#N/A</c:v>
                </c:pt>
                <c:pt idx="75">
                  <c:v>#N/A</c:v>
                </c:pt>
                <c:pt idx="76">
                  <c:v>#N/A</c:v>
                </c:pt>
                <c:pt idx="77">
                  <c:v>#N/A</c:v>
                </c:pt>
                <c:pt idx="78">
                  <c:v>#N/A</c:v>
                </c:pt>
                <c:pt idx="79">
                  <c:v>#N/A</c:v>
                </c:pt>
                <c:pt idx="80">
                  <c:v>#N/A</c:v>
                </c:pt>
                <c:pt idx="81">
                  <c:v>#N/A</c:v>
                </c:pt>
                <c:pt idx="82">
                  <c:v>#N/A</c:v>
                </c:pt>
                <c:pt idx="83">
                  <c:v>#N/A</c:v>
                </c:pt>
                <c:pt idx="84">
                  <c:v>#N/A</c:v>
                </c:pt>
                <c:pt idx="85">
                  <c:v>#N/A</c:v>
                </c:pt>
                <c:pt idx="86">
                  <c:v>#N/A</c:v>
                </c:pt>
                <c:pt idx="87">
                  <c:v>#N/A</c:v>
                </c:pt>
                <c:pt idx="88">
                  <c:v>#N/A</c:v>
                </c:pt>
                <c:pt idx="89">
                  <c:v>#N/A</c:v>
                </c:pt>
                <c:pt idx="90">
                  <c:v>#N/A</c:v>
                </c:pt>
                <c:pt idx="91">
                  <c:v>#N/A</c:v>
                </c:pt>
                <c:pt idx="92">
                  <c:v>#N/A</c:v>
                </c:pt>
                <c:pt idx="93">
                  <c:v>#N/A</c:v>
                </c:pt>
                <c:pt idx="94">
                  <c:v>#N/A</c:v>
                </c:pt>
                <c:pt idx="95">
                  <c:v>#N/A</c:v>
                </c:pt>
                <c:pt idx="96">
                  <c:v>#N/A</c:v>
                </c:pt>
                <c:pt idx="97">
                  <c:v>#N/A</c:v>
                </c:pt>
                <c:pt idx="98">
                  <c:v>#N/A</c:v>
                </c:pt>
                <c:pt idx="99">
                  <c:v>#N/A</c:v>
                </c:pt>
                <c:pt idx="100">
                  <c:v>#N/A</c:v>
                </c:pt>
                <c:pt idx="101">
                  <c:v>#N/A</c:v>
                </c:pt>
                <c:pt idx="102">
                  <c:v>#N/A</c:v>
                </c:pt>
                <c:pt idx="103">
                  <c:v>#N/A</c:v>
                </c:pt>
                <c:pt idx="104">
                  <c:v>#N/A</c:v>
                </c:pt>
                <c:pt idx="105">
                  <c:v>#N/A</c:v>
                </c:pt>
                <c:pt idx="106">
                  <c:v>#N/A</c:v>
                </c:pt>
                <c:pt idx="107">
                  <c:v>#N/A</c:v>
                </c:pt>
                <c:pt idx="108">
                  <c:v>#N/A</c:v>
                </c:pt>
                <c:pt idx="109">
                  <c:v>#N/A</c:v>
                </c:pt>
                <c:pt idx="110">
                  <c:v>#N/A</c:v>
                </c:pt>
                <c:pt idx="111">
                  <c:v>#N/A</c:v>
                </c:pt>
                <c:pt idx="112">
                  <c:v>#N/A</c:v>
                </c:pt>
                <c:pt idx="113">
                  <c:v>#N/A</c:v>
                </c:pt>
                <c:pt idx="114">
                  <c:v>#N/A</c:v>
                </c:pt>
                <c:pt idx="115">
                  <c:v>#N/A</c:v>
                </c:pt>
                <c:pt idx="116">
                  <c:v>#N/A</c:v>
                </c:pt>
                <c:pt idx="117">
                  <c:v>#N/A</c:v>
                </c:pt>
                <c:pt idx="118">
                  <c:v>#N/A</c:v>
                </c:pt>
                <c:pt idx="119">
                  <c:v>#N/A</c:v>
                </c:pt>
                <c:pt idx="120">
                  <c:v>#N/A</c:v>
                </c:pt>
                <c:pt idx="121">
                  <c:v>#N/A</c:v>
                </c:pt>
                <c:pt idx="122">
                  <c:v>#N/A</c:v>
                </c:pt>
                <c:pt idx="123">
                  <c:v>#N/A</c:v>
                </c:pt>
                <c:pt idx="124">
                  <c:v>#N/A</c:v>
                </c:pt>
                <c:pt idx="125">
                  <c:v>#N/A</c:v>
                </c:pt>
                <c:pt idx="126">
                  <c:v>#N/A</c:v>
                </c:pt>
                <c:pt idx="127">
                  <c:v>#N/A</c:v>
                </c:pt>
                <c:pt idx="128">
                  <c:v>#N/A</c:v>
                </c:pt>
                <c:pt idx="129">
                  <c:v>#N/A</c:v>
                </c:pt>
                <c:pt idx="130">
                  <c:v>#N/A</c:v>
                </c:pt>
                <c:pt idx="131">
                  <c:v>#N/A</c:v>
                </c:pt>
                <c:pt idx="132">
                  <c:v>#N/A</c:v>
                </c:pt>
                <c:pt idx="133">
                  <c:v>#N/A</c:v>
                </c:pt>
                <c:pt idx="134">
                  <c:v>#N/A</c:v>
                </c:pt>
                <c:pt idx="135">
                  <c:v>#N/A</c:v>
                </c:pt>
                <c:pt idx="136">
                  <c:v>#N/A</c:v>
                </c:pt>
                <c:pt idx="137">
                  <c:v>#N/A</c:v>
                </c:pt>
                <c:pt idx="138">
                  <c:v>#N/A</c:v>
                </c:pt>
                <c:pt idx="139">
                  <c:v>#N/A</c:v>
                </c:pt>
                <c:pt idx="140">
                  <c:v>#N/A</c:v>
                </c:pt>
                <c:pt idx="141">
                  <c:v>#N/A</c:v>
                </c:pt>
                <c:pt idx="142">
                  <c:v>#N/A</c:v>
                </c:pt>
                <c:pt idx="143">
                  <c:v>#N/A</c:v>
                </c:pt>
                <c:pt idx="144">
                  <c:v>#N/A</c:v>
                </c:pt>
                <c:pt idx="145">
                  <c:v>#N/A</c:v>
                </c:pt>
                <c:pt idx="146">
                  <c:v>#N/A</c:v>
                </c:pt>
                <c:pt idx="147">
                  <c:v>#N/A</c:v>
                </c:pt>
                <c:pt idx="148">
                  <c:v>#N/A</c:v>
                </c:pt>
                <c:pt idx="149">
                  <c:v>#N/A</c:v>
                </c:pt>
                <c:pt idx="150">
                  <c:v>#N/A</c:v>
                </c:pt>
                <c:pt idx="151">
                  <c:v>#N/A</c:v>
                </c:pt>
                <c:pt idx="152">
                  <c:v>#N/A</c:v>
                </c:pt>
                <c:pt idx="153">
                  <c:v>#N/A</c:v>
                </c:pt>
                <c:pt idx="154">
                  <c:v>#N/A</c:v>
                </c:pt>
                <c:pt idx="155">
                  <c:v>#N/A</c:v>
                </c:pt>
                <c:pt idx="156">
                  <c:v>#N/A</c:v>
                </c:pt>
                <c:pt idx="157">
                  <c:v>#N/A</c:v>
                </c:pt>
                <c:pt idx="158">
                  <c:v>#N/A</c:v>
                </c:pt>
                <c:pt idx="159">
                  <c:v>#N/A</c:v>
                </c:pt>
                <c:pt idx="160">
                  <c:v>#N/A</c:v>
                </c:pt>
                <c:pt idx="161">
                  <c:v>#N/A</c:v>
                </c:pt>
                <c:pt idx="162">
                  <c:v>#N/A</c:v>
                </c:pt>
                <c:pt idx="163">
                  <c:v>#N/A</c:v>
                </c:pt>
                <c:pt idx="164">
                  <c:v>#N/A</c:v>
                </c:pt>
                <c:pt idx="165">
                  <c:v>#N/A</c:v>
                </c:pt>
                <c:pt idx="166">
                  <c:v>#N/A</c:v>
                </c:pt>
                <c:pt idx="167">
                  <c:v>#N/A</c:v>
                </c:pt>
                <c:pt idx="168">
                  <c:v>#N/A</c:v>
                </c:pt>
                <c:pt idx="169">
                  <c:v>#N/A</c:v>
                </c:pt>
                <c:pt idx="170">
                  <c:v>#N/A</c:v>
                </c:pt>
                <c:pt idx="171">
                  <c:v>#N/A</c:v>
                </c:pt>
                <c:pt idx="172">
                  <c:v>#N/A</c:v>
                </c:pt>
                <c:pt idx="173">
                  <c:v>#N/A</c:v>
                </c:pt>
                <c:pt idx="174">
                  <c:v>#N/A</c:v>
                </c:pt>
                <c:pt idx="175">
                  <c:v>#N/A</c:v>
                </c:pt>
                <c:pt idx="176">
                  <c:v>#N/A</c:v>
                </c:pt>
                <c:pt idx="177">
                  <c:v>#N/A</c:v>
                </c:pt>
                <c:pt idx="178">
                  <c:v>#N/A</c:v>
                </c:pt>
                <c:pt idx="179">
                  <c:v>#N/A</c:v>
                </c:pt>
                <c:pt idx="180">
                  <c:v>#N/A</c:v>
                </c:pt>
                <c:pt idx="181">
                  <c:v>#N/A</c:v>
                </c:pt>
                <c:pt idx="182">
                  <c:v>#N/A</c:v>
                </c:pt>
                <c:pt idx="183">
                  <c:v>#N/A</c:v>
                </c:pt>
                <c:pt idx="184">
                  <c:v>#N/A</c:v>
                </c:pt>
                <c:pt idx="185">
                  <c:v>#N/A</c:v>
                </c:pt>
                <c:pt idx="186">
                  <c:v>#N/A</c:v>
                </c:pt>
                <c:pt idx="187">
                  <c:v>#N/A</c:v>
                </c:pt>
                <c:pt idx="188">
                  <c:v>#N/A</c:v>
                </c:pt>
                <c:pt idx="189">
                  <c:v>#N/A</c:v>
                </c:pt>
                <c:pt idx="190">
                  <c:v>#N/A</c:v>
                </c:pt>
                <c:pt idx="191">
                  <c:v>#N/A</c:v>
                </c:pt>
                <c:pt idx="192">
                  <c:v>#N/A</c:v>
                </c:pt>
                <c:pt idx="193">
                  <c:v>#N/A</c:v>
                </c:pt>
                <c:pt idx="194">
                  <c:v>#N/A</c:v>
                </c:pt>
                <c:pt idx="195">
                  <c:v>#N/A</c:v>
                </c:pt>
                <c:pt idx="196">
                  <c:v>#N/A</c:v>
                </c:pt>
                <c:pt idx="197">
                  <c:v>#N/A</c:v>
                </c:pt>
                <c:pt idx="198">
                  <c:v>#N/A</c:v>
                </c:pt>
                <c:pt idx="199">
                  <c:v>#N/A</c:v>
                </c:pt>
                <c:pt idx="200">
                  <c:v>#N/A</c:v>
                </c:pt>
                <c:pt idx="201">
                  <c:v>#N/A</c:v>
                </c:pt>
                <c:pt idx="202">
                  <c:v>#N/A</c:v>
                </c:pt>
                <c:pt idx="203">
                  <c:v>#N/A</c:v>
                </c:pt>
                <c:pt idx="204">
                  <c:v>#N/A</c:v>
                </c:pt>
                <c:pt idx="205">
                  <c:v>#N/A</c:v>
                </c:pt>
                <c:pt idx="206">
                  <c:v>#N/A</c:v>
                </c:pt>
                <c:pt idx="207">
                  <c:v>#N/A</c:v>
                </c:pt>
                <c:pt idx="208">
                  <c:v>#N/A</c:v>
                </c:pt>
                <c:pt idx="209">
                  <c:v>#N/A</c:v>
                </c:pt>
                <c:pt idx="210">
                  <c:v>#N/A</c:v>
                </c:pt>
                <c:pt idx="211">
                  <c:v>#N/A</c:v>
                </c:pt>
                <c:pt idx="212">
                  <c:v>#N/A</c:v>
                </c:pt>
                <c:pt idx="213">
                  <c:v>#N/A</c:v>
                </c:pt>
                <c:pt idx="214">
                  <c:v>#N/A</c:v>
                </c:pt>
                <c:pt idx="215">
                  <c:v>#N/A</c:v>
                </c:pt>
                <c:pt idx="216">
                  <c:v>#N/A</c:v>
                </c:pt>
                <c:pt idx="217">
                  <c:v>#N/A</c:v>
                </c:pt>
                <c:pt idx="218">
                  <c:v>#N/A</c:v>
                </c:pt>
                <c:pt idx="219">
                  <c:v>#N/A</c:v>
                </c:pt>
                <c:pt idx="220">
                  <c:v>#N/A</c:v>
                </c:pt>
                <c:pt idx="221">
                  <c:v>#N/A</c:v>
                </c:pt>
                <c:pt idx="222">
                  <c:v>#N/A</c:v>
                </c:pt>
                <c:pt idx="223">
                  <c:v>#N/A</c:v>
                </c:pt>
                <c:pt idx="224">
                  <c:v>#N/A</c:v>
                </c:pt>
                <c:pt idx="225">
                  <c:v>#N/A</c:v>
                </c:pt>
                <c:pt idx="226">
                  <c:v>#N/A</c:v>
                </c:pt>
                <c:pt idx="227">
                  <c:v>#N/A</c:v>
                </c:pt>
                <c:pt idx="228">
                  <c:v>#N/A</c:v>
                </c:pt>
                <c:pt idx="229">
                  <c:v>#N/A</c:v>
                </c:pt>
                <c:pt idx="230">
                  <c:v>#N/A</c:v>
                </c:pt>
                <c:pt idx="231">
                  <c:v>#N/A</c:v>
                </c:pt>
                <c:pt idx="232">
                  <c:v>#N/A</c:v>
                </c:pt>
                <c:pt idx="233">
                  <c:v>#N/A</c:v>
                </c:pt>
                <c:pt idx="234">
                  <c:v>#N/A</c:v>
                </c:pt>
                <c:pt idx="235">
                  <c:v>#N/A</c:v>
                </c:pt>
                <c:pt idx="236">
                  <c:v>#N/A</c:v>
                </c:pt>
                <c:pt idx="237">
                  <c:v>#N/A</c:v>
                </c:pt>
                <c:pt idx="238">
                  <c:v>#N/A</c:v>
                </c:pt>
                <c:pt idx="239">
                  <c:v>#N/A</c:v>
                </c:pt>
                <c:pt idx="240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C8-497B-826A-E1C0272082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2519136"/>
        <c:axId val="1"/>
      </c:lineChart>
      <c:catAx>
        <c:axId val="42251913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25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Durée de précipitation (min)</a:t>
                </a:r>
              </a:p>
            </c:rich>
          </c:tx>
          <c:layout>
            <c:manualLayout>
              <c:xMode val="edge"/>
              <c:yMode val="edge"/>
              <c:x val="0.40152821880871448"/>
              <c:y val="0.89824577191009025"/>
            </c:manualLayout>
          </c:layout>
          <c:overlay val="0"/>
          <c:spPr>
            <a:noFill/>
            <a:ln w="25400"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25" b="1" i="0" u="none" strike="noStrike" kern="1200" baseline="0">
                  <a:solidFill>
                    <a:srgbClr val="000000"/>
                  </a:solidFill>
                  <a:latin typeface="Arial"/>
                  <a:ea typeface="Arial"/>
                  <a:cs typeface="Arial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At val="0"/>
        <c:auto val="1"/>
        <c:lblAlgn val="ctr"/>
        <c:lblOffset val="100"/>
        <c:tickLblSkip val="10"/>
        <c:tickMarkSkip val="10"/>
        <c:noMultiLvlLbl val="0"/>
      </c:catAx>
      <c:valAx>
        <c:axId val="1"/>
        <c:scaling>
          <c:orientation val="minMax"/>
          <c:max val="80"/>
          <c:min val="0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ysDash"/>
              <a:round/>
            </a:ln>
            <a:effectLst/>
          </c:spPr>
        </c:majorGridlines>
        <c:minorGridlines>
          <c:spPr>
            <a:ln w="3175" cap="flat" cmpd="sng" algn="ctr">
              <a:solidFill>
                <a:srgbClr val="C0C0C0"/>
              </a:solidFill>
              <a:prstDash val="sysDash"/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25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Hauteur de précipitation (mm)</a:t>
                </a:r>
              </a:p>
            </c:rich>
          </c:tx>
          <c:layout>
            <c:manualLayout>
              <c:xMode val="edge"/>
              <c:yMode val="edge"/>
              <c:x val="2.2071224703469443E-2"/>
              <c:y val="0.40584800584137509"/>
            </c:manualLayout>
          </c:layout>
          <c:overlay val="0"/>
          <c:spPr>
            <a:noFill/>
            <a:ln w="25400"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25" b="1" i="0" u="none" strike="noStrike" kern="1200" baseline="0">
                  <a:solidFill>
                    <a:srgbClr val="000000"/>
                  </a:solidFill>
                  <a:latin typeface="Arial"/>
                  <a:ea typeface="Arial"/>
                  <a:cs typeface="Arial"/>
                </a:defRPr>
              </a:pPr>
              <a:endParaRPr lang="fr-FR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25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22519136"/>
        <c:crossesAt val="1"/>
        <c:crossBetween val="midCat"/>
        <c:majorUnit val="20"/>
        <c:minorUnit val="10"/>
      </c:valAx>
      <c:spPr>
        <a:solidFill>
          <a:srgbClr val="FFFFFF"/>
        </a:solidFill>
        <a:ln w="3175">
          <a:solidFill>
            <a:srgbClr val="808080"/>
          </a:solidFill>
          <a:prstDash val="solid"/>
        </a:ln>
        <a:effectLst/>
      </c:spPr>
    </c:plotArea>
    <c:legend>
      <c:legendPos val="r"/>
      <c:layout>
        <c:manualLayout>
          <c:xMode val="edge"/>
          <c:yMode val="edge"/>
          <c:x val="0.27868886880943161"/>
          <c:y val="0.95703842282872542"/>
          <c:w val="0.38142122398634587"/>
          <c:h val="3.703715982870559E-2"/>
        </c:manualLayout>
      </c:layout>
      <c:overlay val="0"/>
      <c:spPr>
        <a:solidFill>
          <a:srgbClr val="FFFFFF"/>
        </a:solidFill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45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S Sans Serif"/>
          <a:ea typeface="MS Sans Serif"/>
          <a:cs typeface="MS Sans Serif"/>
        </a:defRPr>
      </a:pPr>
      <a:endParaRPr lang="fr-FR"/>
    </a:p>
  </c:txPr>
  <c:printSettings>
    <c:headerFooter alignWithMargins="0"/>
    <c:pageMargins b="0.984251969" l="0.78740157499999996" r="0.78740157499999996" t="0.984251969" header="0.51180555555555551" footer="0.51180555555555551"/>
    <c:pageSetup firstPageNumber="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/>
              <a:t>Courbe Hauteur-Durée Locale
Durée de retour T = 30 ans</a:t>
            </a:r>
          </a:p>
        </c:rich>
      </c:tx>
      <c:layout>
        <c:manualLayout>
          <c:xMode val="edge"/>
          <c:yMode val="edge"/>
          <c:x val="0.3556877357543422"/>
          <c:y val="2.8070175438596492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8.1494083059443612E-2"/>
          <c:y val="0.27134510672089351"/>
          <c:w val="0.86842132260219596"/>
          <c:h val="0.58947385253159634"/>
        </c:manualLayout>
      </c:layout>
      <c:lineChart>
        <c:grouping val="standard"/>
        <c:varyColors val="0"/>
        <c:ser>
          <c:idx val="0"/>
          <c:order val="0"/>
          <c:tx>
            <c:v>hauteur d'eau précipitée</c:v>
          </c:tx>
          <c:spPr>
            <a:ln w="19050" cap="rnd" cmpd="sng" algn="ctr">
              <a:solidFill>
                <a:schemeClr val="accent2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'T=30ans'!$A$16:$A$496</c:f>
              <c:numCache>
                <c:formatCode>General</c:formatCode>
                <c:ptCount val="481"/>
                <c:pt idx="0">
                  <c:v>0</c:v>
                </c:pt>
                <c:pt idx="1">
                  <c:v>6</c:v>
                </c:pt>
                <c:pt idx="2">
                  <c:v>12</c:v>
                </c:pt>
                <c:pt idx="3">
                  <c:v>18</c:v>
                </c:pt>
                <c:pt idx="4">
                  <c:v>24</c:v>
                </c:pt>
                <c:pt idx="5">
                  <c:v>30</c:v>
                </c:pt>
                <c:pt idx="6">
                  <c:v>36</c:v>
                </c:pt>
                <c:pt idx="7">
                  <c:v>42</c:v>
                </c:pt>
                <c:pt idx="8">
                  <c:v>48</c:v>
                </c:pt>
                <c:pt idx="9">
                  <c:v>54</c:v>
                </c:pt>
                <c:pt idx="10">
                  <c:v>60</c:v>
                </c:pt>
                <c:pt idx="11">
                  <c:v>66</c:v>
                </c:pt>
                <c:pt idx="12">
                  <c:v>72</c:v>
                </c:pt>
                <c:pt idx="13">
                  <c:v>78</c:v>
                </c:pt>
                <c:pt idx="14">
                  <c:v>84</c:v>
                </c:pt>
                <c:pt idx="15">
                  <c:v>90</c:v>
                </c:pt>
                <c:pt idx="16">
                  <c:v>96</c:v>
                </c:pt>
                <c:pt idx="17">
                  <c:v>102</c:v>
                </c:pt>
                <c:pt idx="18">
                  <c:v>108</c:v>
                </c:pt>
                <c:pt idx="19">
                  <c:v>114</c:v>
                </c:pt>
                <c:pt idx="20">
                  <c:v>120</c:v>
                </c:pt>
                <c:pt idx="21">
                  <c:v>126</c:v>
                </c:pt>
                <c:pt idx="22">
                  <c:v>132</c:v>
                </c:pt>
                <c:pt idx="23">
                  <c:v>138</c:v>
                </c:pt>
                <c:pt idx="24">
                  <c:v>144</c:v>
                </c:pt>
                <c:pt idx="25">
                  <c:v>150</c:v>
                </c:pt>
                <c:pt idx="26">
                  <c:v>156</c:v>
                </c:pt>
                <c:pt idx="27">
                  <c:v>162</c:v>
                </c:pt>
                <c:pt idx="28">
                  <c:v>168</c:v>
                </c:pt>
                <c:pt idx="29">
                  <c:v>174</c:v>
                </c:pt>
                <c:pt idx="30">
                  <c:v>180</c:v>
                </c:pt>
                <c:pt idx="31">
                  <c:v>186</c:v>
                </c:pt>
                <c:pt idx="32">
                  <c:v>192</c:v>
                </c:pt>
                <c:pt idx="33">
                  <c:v>198</c:v>
                </c:pt>
                <c:pt idx="34">
                  <c:v>204</c:v>
                </c:pt>
                <c:pt idx="35">
                  <c:v>210</c:v>
                </c:pt>
                <c:pt idx="36">
                  <c:v>216</c:v>
                </c:pt>
                <c:pt idx="37">
                  <c:v>222</c:v>
                </c:pt>
                <c:pt idx="38">
                  <c:v>228</c:v>
                </c:pt>
                <c:pt idx="39">
                  <c:v>234</c:v>
                </c:pt>
                <c:pt idx="40">
                  <c:v>240</c:v>
                </c:pt>
                <c:pt idx="41">
                  <c:v>246</c:v>
                </c:pt>
                <c:pt idx="42">
                  <c:v>252</c:v>
                </c:pt>
                <c:pt idx="43">
                  <c:v>258</c:v>
                </c:pt>
                <c:pt idx="44">
                  <c:v>264</c:v>
                </c:pt>
                <c:pt idx="45">
                  <c:v>270</c:v>
                </c:pt>
                <c:pt idx="46">
                  <c:v>276</c:v>
                </c:pt>
                <c:pt idx="47">
                  <c:v>282</c:v>
                </c:pt>
                <c:pt idx="48">
                  <c:v>288</c:v>
                </c:pt>
                <c:pt idx="49">
                  <c:v>294</c:v>
                </c:pt>
                <c:pt idx="50">
                  <c:v>300</c:v>
                </c:pt>
                <c:pt idx="51">
                  <c:v>306</c:v>
                </c:pt>
                <c:pt idx="52">
                  <c:v>312</c:v>
                </c:pt>
                <c:pt idx="53">
                  <c:v>318</c:v>
                </c:pt>
                <c:pt idx="54">
                  <c:v>324</c:v>
                </c:pt>
                <c:pt idx="55">
                  <c:v>330</c:v>
                </c:pt>
                <c:pt idx="56">
                  <c:v>336</c:v>
                </c:pt>
                <c:pt idx="57">
                  <c:v>342</c:v>
                </c:pt>
                <c:pt idx="58">
                  <c:v>348</c:v>
                </c:pt>
                <c:pt idx="59">
                  <c:v>354</c:v>
                </c:pt>
                <c:pt idx="60">
                  <c:v>360</c:v>
                </c:pt>
                <c:pt idx="61">
                  <c:v>366</c:v>
                </c:pt>
                <c:pt idx="62">
                  <c:v>372</c:v>
                </c:pt>
                <c:pt idx="63">
                  <c:v>378</c:v>
                </c:pt>
                <c:pt idx="64">
                  <c:v>384</c:v>
                </c:pt>
                <c:pt idx="65">
                  <c:v>390</c:v>
                </c:pt>
                <c:pt idx="66">
                  <c:v>396</c:v>
                </c:pt>
                <c:pt idx="67">
                  <c:v>402</c:v>
                </c:pt>
                <c:pt idx="68">
                  <c:v>408</c:v>
                </c:pt>
                <c:pt idx="69">
                  <c:v>414</c:v>
                </c:pt>
                <c:pt idx="70">
                  <c:v>420</c:v>
                </c:pt>
                <c:pt idx="71">
                  <c:v>426</c:v>
                </c:pt>
                <c:pt idx="72">
                  <c:v>432</c:v>
                </c:pt>
                <c:pt idx="73">
                  <c:v>438</c:v>
                </c:pt>
                <c:pt idx="74">
                  <c:v>444</c:v>
                </c:pt>
                <c:pt idx="75">
                  <c:v>450</c:v>
                </c:pt>
                <c:pt idx="76">
                  <c:v>456</c:v>
                </c:pt>
                <c:pt idx="77">
                  <c:v>462</c:v>
                </c:pt>
                <c:pt idx="78">
                  <c:v>468</c:v>
                </c:pt>
                <c:pt idx="79">
                  <c:v>474</c:v>
                </c:pt>
                <c:pt idx="80">
                  <c:v>480</c:v>
                </c:pt>
                <c:pt idx="81">
                  <c:v>486</c:v>
                </c:pt>
                <c:pt idx="82">
                  <c:v>492</c:v>
                </c:pt>
                <c:pt idx="83">
                  <c:v>498</c:v>
                </c:pt>
                <c:pt idx="84">
                  <c:v>504</c:v>
                </c:pt>
                <c:pt idx="85">
                  <c:v>510</c:v>
                </c:pt>
                <c:pt idx="86">
                  <c:v>516</c:v>
                </c:pt>
                <c:pt idx="87">
                  <c:v>522</c:v>
                </c:pt>
                <c:pt idx="88">
                  <c:v>528</c:v>
                </c:pt>
                <c:pt idx="89">
                  <c:v>534</c:v>
                </c:pt>
                <c:pt idx="90">
                  <c:v>540</c:v>
                </c:pt>
                <c:pt idx="91">
                  <c:v>546</c:v>
                </c:pt>
                <c:pt idx="92">
                  <c:v>552</c:v>
                </c:pt>
                <c:pt idx="93">
                  <c:v>558</c:v>
                </c:pt>
                <c:pt idx="94">
                  <c:v>564</c:v>
                </c:pt>
                <c:pt idx="95">
                  <c:v>570</c:v>
                </c:pt>
                <c:pt idx="96">
                  <c:v>576</c:v>
                </c:pt>
                <c:pt idx="97">
                  <c:v>582</c:v>
                </c:pt>
                <c:pt idx="98">
                  <c:v>588</c:v>
                </c:pt>
                <c:pt idx="99">
                  <c:v>594</c:v>
                </c:pt>
                <c:pt idx="100">
                  <c:v>600</c:v>
                </c:pt>
                <c:pt idx="101">
                  <c:v>606</c:v>
                </c:pt>
                <c:pt idx="102">
                  <c:v>612</c:v>
                </c:pt>
                <c:pt idx="103">
                  <c:v>618</c:v>
                </c:pt>
                <c:pt idx="104">
                  <c:v>624</c:v>
                </c:pt>
                <c:pt idx="105">
                  <c:v>630</c:v>
                </c:pt>
                <c:pt idx="106">
                  <c:v>636</c:v>
                </c:pt>
                <c:pt idx="107">
                  <c:v>642</c:v>
                </c:pt>
                <c:pt idx="108">
                  <c:v>648</c:v>
                </c:pt>
                <c:pt idx="109">
                  <c:v>654</c:v>
                </c:pt>
                <c:pt idx="110">
                  <c:v>660</c:v>
                </c:pt>
                <c:pt idx="111">
                  <c:v>666</c:v>
                </c:pt>
                <c:pt idx="112">
                  <c:v>672</c:v>
                </c:pt>
                <c:pt idx="113">
                  <c:v>678</c:v>
                </c:pt>
                <c:pt idx="114">
                  <c:v>684</c:v>
                </c:pt>
                <c:pt idx="115">
                  <c:v>690</c:v>
                </c:pt>
                <c:pt idx="116">
                  <c:v>696</c:v>
                </c:pt>
                <c:pt idx="117">
                  <c:v>702</c:v>
                </c:pt>
                <c:pt idx="118">
                  <c:v>708</c:v>
                </c:pt>
                <c:pt idx="119">
                  <c:v>714</c:v>
                </c:pt>
                <c:pt idx="120">
                  <c:v>720</c:v>
                </c:pt>
                <c:pt idx="121">
                  <c:v>726</c:v>
                </c:pt>
                <c:pt idx="122">
                  <c:v>732</c:v>
                </c:pt>
                <c:pt idx="123">
                  <c:v>738</c:v>
                </c:pt>
                <c:pt idx="124">
                  <c:v>744</c:v>
                </c:pt>
                <c:pt idx="125">
                  <c:v>750</c:v>
                </c:pt>
                <c:pt idx="126">
                  <c:v>756</c:v>
                </c:pt>
                <c:pt idx="127">
                  <c:v>762</c:v>
                </c:pt>
                <c:pt idx="128">
                  <c:v>768</c:v>
                </c:pt>
                <c:pt idx="129">
                  <c:v>774</c:v>
                </c:pt>
                <c:pt idx="130">
                  <c:v>780</c:v>
                </c:pt>
                <c:pt idx="131">
                  <c:v>786</c:v>
                </c:pt>
                <c:pt idx="132">
                  <c:v>792</c:v>
                </c:pt>
                <c:pt idx="133">
                  <c:v>798</c:v>
                </c:pt>
                <c:pt idx="134">
                  <c:v>804</c:v>
                </c:pt>
                <c:pt idx="135">
                  <c:v>810</c:v>
                </c:pt>
                <c:pt idx="136">
                  <c:v>816</c:v>
                </c:pt>
                <c:pt idx="137">
                  <c:v>822</c:v>
                </c:pt>
                <c:pt idx="138">
                  <c:v>828</c:v>
                </c:pt>
                <c:pt idx="139">
                  <c:v>834</c:v>
                </c:pt>
                <c:pt idx="140">
                  <c:v>840</c:v>
                </c:pt>
                <c:pt idx="141">
                  <c:v>846</c:v>
                </c:pt>
                <c:pt idx="142">
                  <c:v>852</c:v>
                </c:pt>
                <c:pt idx="143">
                  <c:v>858</c:v>
                </c:pt>
                <c:pt idx="144">
                  <c:v>864</c:v>
                </c:pt>
                <c:pt idx="145">
                  <c:v>870</c:v>
                </c:pt>
                <c:pt idx="146">
                  <c:v>876</c:v>
                </c:pt>
                <c:pt idx="147">
                  <c:v>882</c:v>
                </c:pt>
                <c:pt idx="148">
                  <c:v>888</c:v>
                </c:pt>
                <c:pt idx="149">
                  <c:v>894</c:v>
                </c:pt>
                <c:pt idx="150">
                  <c:v>900</c:v>
                </c:pt>
                <c:pt idx="151">
                  <c:v>906</c:v>
                </c:pt>
                <c:pt idx="152">
                  <c:v>912</c:v>
                </c:pt>
                <c:pt idx="153">
                  <c:v>918</c:v>
                </c:pt>
                <c:pt idx="154">
                  <c:v>924</c:v>
                </c:pt>
                <c:pt idx="155">
                  <c:v>930</c:v>
                </c:pt>
                <c:pt idx="156">
                  <c:v>936</c:v>
                </c:pt>
                <c:pt idx="157">
                  <c:v>942</c:v>
                </c:pt>
                <c:pt idx="158">
                  <c:v>948</c:v>
                </c:pt>
                <c:pt idx="159">
                  <c:v>954</c:v>
                </c:pt>
                <c:pt idx="160">
                  <c:v>960</c:v>
                </c:pt>
                <c:pt idx="161">
                  <c:v>966</c:v>
                </c:pt>
                <c:pt idx="162">
                  <c:v>972</c:v>
                </c:pt>
                <c:pt idx="163">
                  <c:v>978</c:v>
                </c:pt>
                <c:pt idx="164">
                  <c:v>984</c:v>
                </c:pt>
                <c:pt idx="165">
                  <c:v>990</c:v>
                </c:pt>
                <c:pt idx="166">
                  <c:v>996</c:v>
                </c:pt>
                <c:pt idx="167">
                  <c:v>1002</c:v>
                </c:pt>
                <c:pt idx="168">
                  <c:v>1008</c:v>
                </c:pt>
                <c:pt idx="169">
                  <c:v>1014</c:v>
                </c:pt>
                <c:pt idx="170">
                  <c:v>1020</c:v>
                </c:pt>
                <c:pt idx="171">
                  <c:v>1026</c:v>
                </c:pt>
                <c:pt idx="172">
                  <c:v>1032</c:v>
                </c:pt>
                <c:pt idx="173">
                  <c:v>1038</c:v>
                </c:pt>
                <c:pt idx="174">
                  <c:v>1044</c:v>
                </c:pt>
                <c:pt idx="175">
                  <c:v>1050</c:v>
                </c:pt>
                <c:pt idx="176">
                  <c:v>1056</c:v>
                </c:pt>
                <c:pt idx="177">
                  <c:v>1062</c:v>
                </c:pt>
                <c:pt idx="178">
                  <c:v>1068</c:v>
                </c:pt>
                <c:pt idx="179">
                  <c:v>1074</c:v>
                </c:pt>
                <c:pt idx="180">
                  <c:v>1080</c:v>
                </c:pt>
                <c:pt idx="181">
                  <c:v>1086</c:v>
                </c:pt>
                <c:pt idx="182">
                  <c:v>1092</c:v>
                </c:pt>
                <c:pt idx="183">
                  <c:v>1098</c:v>
                </c:pt>
                <c:pt idx="184">
                  <c:v>1104</c:v>
                </c:pt>
                <c:pt idx="185">
                  <c:v>1110</c:v>
                </c:pt>
                <c:pt idx="186">
                  <c:v>1116</c:v>
                </c:pt>
                <c:pt idx="187">
                  <c:v>1122</c:v>
                </c:pt>
                <c:pt idx="188">
                  <c:v>1128</c:v>
                </c:pt>
                <c:pt idx="189">
                  <c:v>1134</c:v>
                </c:pt>
                <c:pt idx="190">
                  <c:v>1140</c:v>
                </c:pt>
                <c:pt idx="191">
                  <c:v>1146</c:v>
                </c:pt>
                <c:pt idx="192">
                  <c:v>1152</c:v>
                </c:pt>
                <c:pt idx="193">
                  <c:v>1158</c:v>
                </c:pt>
                <c:pt idx="194">
                  <c:v>1164</c:v>
                </c:pt>
                <c:pt idx="195">
                  <c:v>1170</c:v>
                </c:pt>
                <c:pt idx="196">
                  <c:v>1176</c:v>
                </c:pt>
                <c:pt idx="197">
                  <c:v>1182</c:v>
                </c:pt>
                <c:pt idx="198">
                  <c:v>1188</c:v>
                </c:pt>
                <c:pt idx="199">
                  <c:v>1194</c:v>
                </c:pt>
                <c:pt idx="200">
                  <c:v>1200</c:v>
                </c:pt>
                <c:pt idx="201">
                  <c:v>1206</c:v>
                </c:pt>
                <c:pt idx="202">
                  <c:v>1212</c:v>
                </c:pt>
                <c:pt idx="203">
                  <c:v>1218</c:v>
                </c:pt>
                <c:pt idx="204">
                  <c:v>1224</c:v>
                </c:pt>
                <c:pt idx="205">
                  <c:v>1230</c:v>
                </c:pt>
                <c:pt idx="206">
                  <c:v>1236</c:v>
                </c:pt>
                <c:pt idx="207">
                  <c:v>1242</c:v>
                </c:pt>
                <c:pt idx="208">
                  <c:v>1248</c:v>
                </c:pt>
                <c:pt idx="209">
                  <c:v>1254</c:v>
                </c:pt>
                <c:pt idx="210">
                  <c:v>1260</c:v>
                </c:pt>
                <c:pt idx="211">
                  <c:v>1266</c:v>
                </c:pt>
                <c:pt idx="212">
                  <c:v>1272</c:v>
                </c:pt>
                <c:pt idx="213">
                  <c:v>1278</c:v>
                </c:pt>
                <c:pt idx="214">
                  <c:v>1284</c:v>
                </c:pt>
                <c:pt idx="215">
                  <c:v>1290</c:v>
                </c:pt>
                <c:pt idx="216">
                  <c:v>1296</c:v>
                </c:pt>
                <c:pt idx="217">
                  <c:v>1302</c:v>
                </c:pt>
                <c:pt idx="218">
                  <c:v>1308</c:v>
                </c:pt>
                <c:pt idx="219">
                  <c:v>1314</c:v>
                </c:pt>
                <c:pt idx="220">
                  <c:v>1320</c:v>
                </c:pt>
                <c:pt idx="221">
                  <c:v>1326</c:v>
                </c:pt>
                <c:pt idx="222">
                  <c:v>1332</c:v>
                </c:pt>
                <c:pt idx="223">
                  <c:v>1338</c:v>
                </c:pt>
                <c:pt idx="224">
                  <c:v>1344</c:v>
                </c:pt>
                <c:pt idx="225">
                  <c:v>1350</c:v>
                </c:pt>
                <c:pt idx="226">
                  <c:v>1356</c:v>
                </c:pt>
                <c:pt idx="227">
                  <c:v>1362</c:v>
                </c:pt>
                <c:pt idx="228">
                  <c:v>1368</c:v>
                </c:pt>
                <c:pt idx="229">
                  <c:v>1374</c:v>
                </c:pt>
                <c:pt idx="230">
                  <c:v>1380</c:v>
                </c:pt>
                <c:pt idx="231">
                  <c:v>1386</c:v>
                </c:pt>
                <c:pt idx="232">
                  <c:v>1392</c:v>
                </c:pt>
                <c:pt idx="233">
                  <c:v>1398</c:v>
                </c:pt>
                <c:pt idx="234">
                  <c:v>1404</c:v>
                </c:pt>
                <c:pt idx="235">
                  <c:v>1410</c:v>
                </c:pt>
                <c:pt idx="236">
                  <c:v>1416</c:v>
                </c:pt>
                <c:pt idx="237">
                  <c:v>1422</c:v>
                </c:pt>
                <c:pt idx="238">
                  <c:v>1428</c:v>
                </c:pt>
                <c:pt idx="239">
                  <c:v>1434</c:v>
                </c:pt>
                <c:pt idx="240">
                  <c:v>1440</c:v>
                </c:pt>
                <c:pt idx="241">
                  <c:v>1446</c:v>
                </c:pt>
                <c:pt idx="242">
                  <c:v>1452</c:v>
                </c:pt>
                <c:pt idx="243">
                  <c:v>1458</c:v>
                </c:pt>
                <c:pt idx="244">
                  <c:v>1464</c:v>
                </c:pt>
                <c:pt idx="245">
                  <c:v>1470</c:v>
                </c:pt>
                <c:pt idx="246">
                  <c:v>1476</c:v>
                </c:pt>
                <c:pt idx="247">
                  <c:v>1482</c:v>
                </c:pt>
                <c:pt idx="248">
                  <c:v>1488</c:v>
                </c:pt>
                <c:pt idx="249">
                  <c:v>1494</c:v>
                </c:pt>
                <c:pt idx="250">
                  <c:v>1500</c:v>
                </c:pt>
                <c:pt idx="251">
                  <c:v>1506</c:v>
                </c:pt>
                <c:pt idx="252">
                  <c:v>1512</c:v>
                </c:pt>
                <c:pt idx="253">
                  <c:v>1518</c:v>
                </c:pt>
                <c:pt idx="254">
                  <c:v>1524</c:v>
                </c:pt>
                <c:pt idx="255">
                  <c:v>1530</c:v>
                </c:pt>
                <c:pt idx="256">
                  <c:v>1536</c:v>
                </c:pt>
                <c:pt idx="257">
                  <c:v>1542</c:v>
                </c:pt>
                <c:pt idx="258">
                  <c:v>1548</c:v>
                </c:pt>
                <c:pt idx="259">
                  <c:v>1554</c:v>
                </c:pt>
                <c:pt idx="260">
                  <c:v>1560</c:v>
                </c:pt>
                <c:pt idx="261">
                  <c:v>1566</c:v>
                </c:pt>
                <c:pt idx="262">
                  <c:v>1572</c:v>
                </c:pt>
                <c:pt idx="263">
                  <c:v>1578</c:v>
                </c:pt>
                <c:pt idx="264">
                  <c:v>1584</c:v>
                </c:pt>
                <c:pt idx="265">
                  <c:v>1590</c:v>
                </c:pt>
                <c:pt idx="266">
                  <c:v>1596</c:v>
                </c:pt>
                <c:pt idx="267">
                  <c:v>1602</c:v>
                </c:pt>
                <c:pt idx="268">
                  <c:v>1608</c:v>
                </c:pt>
                <c:pt idx="269">
                  <c:v>1614</c:v>
                </c:pt>
                <c:pt idx="270">
                  <c:v>1620</c:v>
                </c:pt>
                <c:pt idx="271">
                  <c:v>1626</c:v>
                </c:pt>
                <c:pt idx="272">
                  <c:v>1632</c:v>
                </c:pt>
                <c:pt idx="273">
                  <c:v>1638</c:v>
                </c:pt>
                <c:pt idx="274">
                  <c:v>1644</c:v>
                </c:pt>
                <c:pt idx="275">
                  <c:v>1650</c:v>
                </c:pt>
                <c:pt idx="276">
                  <c:v>1656</c:v>
                </c:pt>
                <c:pt idx="277">
                  <c:v>1662</c:v>
                </c:pt>
                <c:pt idx="278">
                  <c:v>1668</c:v>
                </c:pt>
                <c:pt idx="279">
                  <c:v>1674</c:v>
                </c:pt>
                <c:pt idx="280">
                  <c:v>1680</c:v>
                </c:pt>
                <c:pt idx="281">
                  <c:v>1686</c:v>
                </c:pt>
                <c:pt idx="282">
                  <c:v>1692</c:v>
                </c:pt>
                <c:pt idx="283">
                  <c:v>1698</c:v>
                </c:pt>
                <c:pt idx="284">
                  <c:v>1704</c:v>
                </c:pt>
                <c:pt idx="285">
                  <c:v>1710</c:v>
                </c:pt>
                <c:pt idx="286">
                  <c:v>1716</c:v>
                </c:pt>
                <c:pt idx="287">
                  <c:v>1722</c:v>
                </c:pt>
                <c:pt idx="288">
                  <c:v>1728</c:v>
                </c:pt>
                <c:pt idx="289">
                  <c:v>1734</c:v>
                </c:pt>
                <c:pt idx="290">
                  <c:v>1740</c:v>
                </c:pt>
                <c:pt idx="291">
                  <c:v>1746</c:v>
                </c:pt>
                <c:pt idx="292">
                  <c:v>1752</c:v>
                </c:pt>
                <c:pt idx="293">
                  <c:v>1758</c:v>
                </c:pt>
                <c:pt idx="294">
                  <c:v>1764</c:v>
                </c:pt>
                <c:pt idx="295">
                  <c:v>1770</c:v>
                </c:pt>
                <c:pt idx="296">
                  <c:v>1776</c:v>
                </c:pt>
                <c:pt idx="297">
                  <c:v>1782</c:v>
                </c:pt>
                <c:pt idx="298">
                  <c:v>1788</c:v>
                </c:pt>
                <c:pt idx="299">
                  <c:v>1794</c:v>
                </c:pt>
                <c:pt idx="300">
                  <c:v>1800</c:v>
                </c:pt>
                <c:pt idx="301">
                  <c:v>1806</c:v>
                </c:pt>
                <c:pt idx="302">
                  <c:v>1812</c:v>
                </c:pt>
                <c:pt idx="303">
                  <c:v>1818</c:v>
                </c:pt>
                <c:pt idx="304">
                  <c:v>1824</c:v>
                </c:pt>
                <c:pt idx="305">
                  <c:v>1830</c:v>
                </c:pt>
                <c:pt idx="306">
                  <c:v>1836</c:v>
                </c:pt>
                <c:pt idx="307">
                  <c:v>1842</c:v>
                </c:pt>
                <c:pt idx="308">
                  <c:v>1848</c:v>
                </c:pt>
                <c:pt idx="309">
                  <c:v>1854</c:v>
                </c:pt>
                <c:pt idx="310">
                  <c:v>1860</c:v>
                </c:pt>
                <c:pt idx="311">
                  <c:v>1866</c:v>
                </c:pt>
                <c:pt idx="312">
                  <c:v>1872</c:v>
                </c:pt>
                <c:pt idx="313">
                  <c:v>1878</c:v>
                </c:pt>
                <c:pt idx="314">
                  <c:v>1884</c:v>
                </c:pt>
                <c:pt idx="315">
                  <c:v>1890</c:v>
                </c:pt>
                <c:pt idx="316">
                  <c:v>1896</c:v>
                </c:pt>
                <c:pt idx="317">
                  <c:v>1902</c:v>
                </c:pt>
                <c:pt idx="318">
                  <c:v>1908</c:v>
                </c:pt>
                <c:pt idx="319">
                  <c:v>1914</c:v>
                </c:pt>
                <c:pt idx="320">
                  <c:v>1920</c:v>
                </c:pt>
                <c:pt idx="321">
                  <c:v>1926</c:v>
                </c:pt>
                <c:pt idx="322">
                  <c:v>1932</c:v>
                </c:pt>
                <c:pt idx="323">
                  <c:v>1938</c:v>
                </c:pt>
                <c:pt idx="324">
                  <c:v>1944</c:v>
                </c:pt>
                <c:pt idx="325">
                  <c:v>1950</c:v>
                </c:pt>
                <c:pt idx="326">
                  <c:v>1956</c:v>
                </c:pt>
                <c:pt idx="327">
                  <c:v>1962</c:v>
                </c:pt>
                <c:pt idx="328">
                  <c:v>1968</c:v>
                </c:pt>
                <c:pt idx="329">
                  <c:v>1974</c:v>
                </c:pt>
                <c:pt idx="330">
                  <c:v>1980</c:v>
                </c:pt>
                <c:pt idx="331">
                  <c:v>1986</c:v>
                </c:pt>
                <c:pt idx="332">
                  <c:v>1992</c:v>
                </c:pt>
                <c:pt idx="333">
                  <c:v>1998</c:v>
                </c:pt>
                <c:pt idx="334">
                  <c:v>2004</c:v>
                </c:pt>
                <c:pt idx="335">
                  <c:v>2010</c:v>
                </c:pt>
                <c:pt idx="336">
                  <c:v>2016</c:v>
                </c:pt>
                <c:pt idx="337">
                  <c:v>2022</c:v>
                </c:pt>
                <c:pt idx="338">
                  <c:v>2028</c:v>
                </c:pt>
                <c:pt idx="339">
                  <c:v>2034</c:v>
                </c:pt>
                <c:pt idx="340">
                  <c:v>2040</c:v>
                </c:pt>
                <c:pt idx="341">
                  <c:v>2046</c:v>
                </c:pt>
                <c:pt idx="342">
                  <c:v>2052</c:v>
                </c:pt>
                <c:pt idx="343">
                  <c:v>2058</c:v>
                </c:pt>
                <c:pt idx="344">
                  <c:v>2064</c:v>
                </c:pt>
                <c:pt idx="345">
                  <c:v>2070</c:v>
                </c:pt>
                <c:pt idx="346">
                  <c:v>2076</c:v>
                </c:pt>
                <c:pt idx="347">
                  <c:v>2082</c:v>
                </c:pt>
                <c:pt idx="348">
                  <c:v>2088</c:v>
                </c:pt>
                <c:pt idx="349">
                  <c:v>2094</c:v>
                </c:pt>
                <c:pt idx="350">
                  <c:v>2100</c:v>
                </c:pt>
                <c:pt idx="351">
                  <c:v>2106</c:v>
                </c:pt>
                <c:pt idx="352">
                  <c:v>2112</c:v>
                </c:pt>
                <c:pt idx="353">
                  <c:v>2118</c:v>
                </c:pt>
                <c:pt idx="354">
                  <c:v>2124</c:v>
                </c:pt>
                <c:pt idx="355">
                  <c:v>2130</c:v>
                </c:pt>
                <c:pt idx="356">
                  <c:v>2136</c:v>
                </c:pt>
                <c:pt idx="357">
                  <c:v>2142</c:v>
                </c:pt>
                <c:pt idx="358">
                  <c:v>2148</c:v>
                </c:pt>
                <c:pt idx="359">
                  <c:v>2154</c:v>
                </c:pt>
                <c:pt idx="360">
                  <c:v>2160</c:v>
                </c:pt>
                <c:pt idx="361">
                  <c:v>2166</c:v>
                </c:pt>
                <c:pt idx="362">
                  <c:v>2172</c:v>
                </c:pt>
                <c:pt idx="363">
                  <c:v>2178</c:v>
                </c:pt>
                <c:pt idx="364">
                  <c:v>2184</c:v>
                </c:pt>
                <c:pt idx="365">
                  <c:v>2190</c:v>
                </c:pt>
                <c:pt idx="366">
                  <c:v>2196</c:v>
                </c:pt>
                <c:pt idx="367">
                  <c:v>2202</c:v>
                </c:pt>
                <c:pt idx="368">
                  <c:v>2208</c:v>
                </c:pt>
                <c:pt idx="369">
                  <c:v>2214</c:v>
                </c:pt>
                <c:pt idx="370">
                  <c:v>2220</c:v>
                </c:pt>
                <c:pt idx="371">
                  <c:v>2226</c:v>
                </c:pt>
                <c:pt idx="372">
                  <c:v>2232</c:v>
                </c:pt>
                <c:pt idx="373">
                  <c:v>2238</c:v>
                </c:pt>
                <c:pt idx="374">
                  <c:v>2244</c:v>
                </c:pt>
                <c:pt idx="375">
                  <c:v>2250</c:v>
                </c:pt>
                <c:pt idx="376">
                  <c:v>2256</c:v>
                </c:pt>
                <c:pt idx="377">
                  <c:v>2262</c:v>
                </c:pt>
                <c:pt idx="378">
                  <c:v>2268</c:v>
                </c:pt>
                <c:pt idx="379">
                  <c:v>2274</c:v>
                </c:pt>
                <c:pt idx="380">
                  <c:v>2280</c:v>
                </c:pt>
                <c:pt idx="381">
                  <c:v>2286</c:v>
                </c:pt>
                <c:pt idx="382">
                  <c:v>2292</c:v>
                </c:pt>
                <c:pt idx="383">
                  <c:v>2298</c:v>
                </c:pt>
                <c:pt idx="384">
                  <c:v>2304</c:v>
                </c:pt>
                <c:pt idx="385">
                  <c:v>2310</c:v>
                </c:pt>
                <c:pt idx="386">
                  <c:v>2316</c:v>
                </c:pt>
                <c:pt idx="387">
                  <c:v>2322</c:v>
                </c:pt>
                <c:pt idx="388">
                  <c:v>2328</c:v>
                </c:pt>
                <c:pt idx="389">
                  <c:v>2334</c:v>
                </c:pt>
                <c:pt idx="390">
                  <c:v>2340</c:v>
                </c:pt>
                <c:pt idx="391">
                  <c:v>2346</c:v>
                </c:pt>
                <c:pt idx="392">
                  <c:v>2352</c:v>
                </c:pt>
                <c:pt idx="393">
                  <c:v>2358</c:v>
                </c:pt>
                <c:pt idx="394">
                  <c:v>2364</c:v>
                </c:pt>
                <c:pt idx="395">
                  <c:v>2370</c:v>
                </c:pt>
                <c:pt idx="396">
                  <c:v>2376</c:v>
                </c:pt>
                <c:pt idx="397">
                  <c:v>2382</c:v>
                </c:pt>
                <c:pt idx="398">
                  <c:v>2388</c:v>
                </c:pt>
                <c:pt idx="399">
                  <c:v>2394</c:v>
                </c:pt>
                <c:pt idx="400">
                  <c:v>2400</c:v>
                </c:pt>
                <c:pt idx="401">
                  <c:v>2406</c:v>
                </c:pt>
                <c:pt idx="402">
                  <c:v>2412</c:v>
                </c:pt>
                <c:pt idx="403">
                  <c:v>2418</c:v>
                </c:pt>
                <c:pt idx="404">
                  <c:v>2424</c:v>
                </c:pt>
                <c:pt idx="405">
                  <c:v>2430</c:v>
                </c:pt>
                <c:pt idx="406">
                  <c:v>2436</c:v>
                </c:pt>
                <c:pt idx="407">
                  <c:v>2442</c:v>
                </c:pt>
                <c:pt idx="408">
                  <c:v>2448</c:v>
                </c:pt>
                <c:pt idx="409">
                  <c:v>2454</c:v>
                </c:pt>
                <c:pt idx="410">
                  <c:v>2460</c:v>
                </c:pt>
                <c:pt idx="411">
                  <c:v>2466</c:v>
                </c:pt>
                <c:pt idx="412">
                  <c:v>2472</c:v>
                </c:pt>
                <c:pt idx="413">
                  <c:v>2478</c:v>
                </c:pt>
                <c:pt idx="414">
                  <c:v>2484</c:v>
                </c:pt>
                <c:pt idx="415">
                  <c:v>2490</c:v>
                </c:pt>
                <c:pt idx="416">
                  <c:v>2496</c:v>
                </c:pt>
                <c:pt idx="417">
                  <c:v>2502</c:v>
                </c:pt>
                <c:pt idx="418">
                  <c:v>2508</c:v>
                </c:pt>
                <c:pt idx="419">
                  <c:v>2514</c:v>
                </c:pt>
                <c:pt idx="420">
                  <c:v>2520</c:v>
                </c:pt>
                <c:pt idx="421">
                  <c:v>2526</c:v>
                </c:pt>
                <c:pt idx="422">
                  <c:v>2532</c:v>
                </c:pt>
                <c:pt idx="423">
                  <c:v>2538</c:v>
                </c:pt>
                <c:pt idx="424">
                  <c:v>2544</c:v>
                </c:pt>
                <c:pt idx="425">
                  <c:v>2550</c:v>
                </c:pt>
                <c:pt idx="426">
                  <c:v>2556</c:v>
                </c:pt>
                <c:pt idx="427">
                  <c:v>2562</c:v>
                </c:pt>
                <c:pt idx="428">
                  <c:v>2568</c:v>
                </c:pt>
                <c:pt idx="429">
                  <c:v>2574</c:v>
                </c:pt>
                <c:pt idx="430">
                  <c:v>2580</c:v>
                </c:pt>
                <c:pt idx="431">
                  <c:v>2586</c:v>
                </c:pt>
                <c:pt idx="432">
                  <c:v>2592</c:v>
                </c:pt>
                <c:pt idx="433">
                  <c:v>2598</c:v>
                </c:pt>
                <c:pt idx="434">
                  <c:v>2604</c:v>
                </c:pt>
                <c:pt idx="435">
                  <c:v>2610</c:v>
                </c:pt>
                <c:pt idx="436">
                  <c:v>2616</c:v>
                </c:pt>
                <c:pt idx="437">
                  <c:v>2622</c:v>
                </c:pt>
                <c:pt idx="438">
                  <c:v>2628</c:v>
                </c:pt>
                <c:pt idx="439">
                  <c:v>2634</c:v>
                </c:pt>
                <c:pt idx="440">
                  <c:v>2640</c:v>
                </c:pt>
                <c:pt idx="441">
                  <c:v>2646</c:v>
                </c:pt>
                <c:pt idx="442">
                  <c:v>2652</c:v>
                </c:pt>
                <c:pt idx="443">
                  <c:v>2658</c:v>
                </c:pt>
                <c:pt idx="444">
                  <c:v>2664</c:v>
                </c:pt>
                <c:pt idx="445">
                  <c:v>2670</c:v>
                </c:pt>
                <c:pt idx="446">
                  <c:v>2676</c:v>
                </c:pt>
                <c:pt idx="447">
                  <c:v>2682</c:v>
                </c:pt>
                <c:pt idx="448">
                  <c:v>2688</c:v>
                </c:pt>
                <c:pt idx="449">
                  <c:v>2694</c:v>
                </c:pt>
                <c:pt idx="450">
                  <c:v>2700</c:v>
                </c:pt>
                <c:pt idx="451">
                  <c:v>2706</c:v>
                </c:pt>
                <c:pt idx="452">
                  <c:v>2712</c:v>
                </c:pt>
                <c:pt idx="453">
                  <c:v>2718</c:v>
                </c:pt>
                <c:pt idx="454">
                  <c:v>2724</c:v>
                </c:pt>
                <c:pt idx="455">
                  <c:v>2730</c:v>
                </c:pt>
                <c:pt idx="456">
                  <c:v>2736</c:v>
                </c:pt>
                <c:pt idx="457">
                  <c:v>2742</c:v>
                </c:pt>
                <c:pt idx="458">
                  <c:v>2748</c:v>
                </c:pt>
                <c:pt idx="459">
                  <c:v>2754</c:v>
                </c:pt>
                <c:pt idx="460">
                  <c:v>2760</c:v>
                </c:pt>
                <c:pt idx="461">
                  <c:v>2766</c:v>
                </c:pt>
                <c:pt idx="462">
                  <c:v>2772</c:v>
                </c:pt>
                <c:pt idx="463">
                  <c:v>2778</c:v>
                </c:pt>
                <c:pt idx="464">
                  <c:v>2784</c:v>
                </c:pt>
                <c:pt idx="465">
                  <c:v>2790</c:v>
                </c:pt>
                <c:pt idx="466">
                  <c:v>2796</c:v>
                </c:pt>
                <c:pt idx="467">
                  <c:v>2802</c:v>
                </c:pt>
                <c:pt idx="468">
                  <c:v>2808</c:v>
                </c:pt>
                <c:pt idx="469">
                  <c:v>2814</c:v>
                </c:pt>
                <c:pt idx="470">
                  <c:v>2820</c:v>
                </c:pt>
                <c:pt idx="471">
                  <c:v>2826</c:v>
                </c:pt>
                <c:pt idx="472">
                  <c:v>2832</c:v>
                </c:pt>
                <c:pt idx="473">
                  <c:v>2838</c:v>
                </c:pt>
                <c:pt idx="474">
                  <c:v>2844</c:v>
                </c:pt>
                <c:pt idx="475">
                  <c:v>2850</c:v>
                </c:pt>
                <c:pt idx="476">
                  <c:v>2856</c:v>
                </c:pt>
                <c:pt idx="477">
                  <c:v>2862</c:v>
                </c:pt>
                <c:pt idx="478">
                  <c:v>2868</c:v>
                </c:pt>
                <c:pt idx="479">
                  <c:v>2874</c:v>
                </c:pt>
                <c:pt idx="480">
                  <c:v>2880</c:v>
                </c:pt>
              </c:numCache>
            </c:numRef>
          </c:cat>
          <c:val>
            <c:numRef>
              <c:f>'T=30ans'!$B$16:$B$496</c:f>
              <c:numCache>
                <c:formatCode>0.00</c:formatCode>
                <c:ptCount val="481"/>
                <c:pt idx="0">
                  <c:v>0</c:v>
                </c:pt>
                <c:pt idx="1">
                  <c:v>12.659989621653798</c:v>
                </c:pt>
                <c:pt idx="2">
                  <c:v>17.991010518090807</c:v>
                </c:pt>
                <c:pt idx="3">
                  <c:v>22.097025954994034</c:v>
                </c:pt>
                <c:pt idx="4">
                  <c:v>25.566881896050997</c:v>
                </c:pt>
                <c:pt idx="5">
                  <c:v>28.629327186734919</c:v>
                </c:pt>
                <c:pt idx="6">
                  <c:v>31.401907762614002</c:v>
                </c:pt>
                <c:pt idx="7">
                  <c:v>33.95455600550293</c:v>
                </c:pt>
                <c:pt idx="8">
                  <c:v>36.332892431435631</c:v>
                </c:pt>
                <c:pt idx="9">
                  <c:v>38.568637941102452</c:v>
                </c:pt>
                <c:pt idx="10">
                  <c:v>39.526438514659759</c:v>
                </c:pt>
                <c:pt idx="11">
                  <c:v>40.337067923604856</c:v>
                </c:pt>
                <c:pt idx="12">
                  <c:v>41.091622519697609</c:v>
                </c:pt>
                <c:pt idx="13">
                  <c:v>41.798203737598648</c:v>
                </c:pt>
                <c:pt idx="14">
                  <c:v>42.463223159716264</c:v>
                </c:pt>
                <c:pt idx="15">
                  <c:v>43.091848337376071</c:v>
                </c:pt>
                <c:pt idx="16">
                  <c:v>43.688309559871541</c:v>
                </c:pt>
                <c:pt idx="17">
                  <c:v>44.256116813200187</c:v>
                </c:pt>
                <c:pt idx="18">
                  <c:v>44.798216892189394</c:v>
                </c:pt>
                <c:pt idx="19">
                  <c:v>45.317109541155276</c:v>
                </c:pt>
                <c:pt idx="20">
                  <c:v>45.814934875542505</c:v>
                </c:pt>
                <c:pt idx="21">
                  <c:v>46.293540249926536</c:v>
                </c:pt>
                <c:pt idx="22">
                  <c:v>46.754532141945461</c:v>
                </c:pt>
                <c:pt idx="23">
                  <c:v>47.199316930541677</c:v>
                </c:pt>
                <c:pt idx="24">
                  <c:v>47.629133319767469</c:v>
                </c:pt>
                <c:pt idx="25">
                  <c:v>48.04507839273726</c:v>
                </c:pt>
                <c:pt idx="26">
                  <c:v>48.448128749128287</c:v>
                </c:pt>
                <c:pt idx="27">
                  <c:v>48.839157805404938</c:v>
                </c:pt>
                <c:pt idx="28">
                  <c:v>49.218950069242666</c:v>
                </c:pt>
                <c:pt idx="29">
                  <c:v>49.588213005440927</c:v>
                </c:pt>
                <c:pt idx="30">
                  <c:v>49.947586967933361</c:v>
                </c:pt>
                <c:pt idx="31">
                  <c:v>50.297653566419129</c:v>
                </c:pt>
                <c:pt idx="32">
                  <c:v>50.638942756395849</c:v>
                </c:pt>
                <c:pt idx="33">
                  <c:v>50.971938880819025</c:v>
                </c:pt>
                <c:pt idx="34">
                  <c:v>51.29708584519107</c:v>
                </c:pt>
                <c:pt idx="35">
                  <c:v>51.614791571980462</c:v>
                </c:pt>
                <c:pt idx="36">
                  <c:v>51.925431852274535</c:v>
                </c:pt>
                <c:pt idx="37">
                  <c:v>52.229353690566924</c:v>
                </c:pt>
                <c:pt idx="38">
                  <c:v>52.526878221163877</c:v>
                </c:pt>
                <c:pt idx="39">
                  <c:v>52.818303260811163</c:v>
                </c:pt>
                <c:pt idx="40">
                  <c:v>53.1039055510076</c:v>
                </c:pt>
                <c:pt idx="41">
                  <c:v>53.383942734482069</c:v>
                </c:pt>
                <c:pt idx="42">
                  <c:v>53.658655103015853</c:v>
                </c:pt>
                <c:pt idx="43">
                  <c:v>53.928267147835392</c:v>
                </c:pt>
                <c:pt idx="44">
                  <c:v>54.192988938915754</c:v>
                </c:pt>
                <c:pt idx="45">
                  <c:v>54.453017355505409</c:v>
                </c:pt>
                <c:pt idx="46">
                  <c:v>54.7085371868463</c:v>
                </c:pt>
                <c:pt idx="47">
                  <c:v>54.959722119286219</c:v>
                </c:pt>
                <c:pt idx="48">
                  <c:v>55.206735623660123</c:v>
                </c:pt>
                <c:pt idx="49">
                  <c:v>55.449731754870072</c:v>
                </c:pt>
                <c:pt idx="50">
                  <c:v>55.688855873953997</c:v>
                </c:pt>
                <c:pt idx="51">
                  <c:v>55.924245301546662</c:v>
                </c:pt>
                <c:pt idx="52">
                  <c:v>56.156029910460497</c:v>
                </c:pt>
                <c:pt idx="53">
                  <c:v>56.384332664112463</c:v>
                </c:pt>
                <c:pt idx="54">
                  <c:v>56.609270106667779</c:v>
                </c:pt>
                <c:pt idx="55">
                  <c:v>56.83095281003866</c:v>
                </c:pt>
                <c:pt idx="56">
                  <c:v>57.04948578224672</c:v>
                </c:pt>
                <c:pt idx="57">
                  <c:v>57.264968841114396</c:v>
                </c:pt>
                <c:pt idx="58">
                  <c:v>57.477496956782481</c:v>
                </c:pt>
                <c:pt idx="59">
                  <c:v>57.687160566143334</c:v>
                </c:pt>
                <c:pt idx="60">
                  <c:v>57.513360187559343</c:v>
                </c:pt>
                <c:pt idx="61">
                  <c:v>57.733381436331626</c:v>
                </c:pt>
                <c:pt idx="62">
                  <c:v>57.950646214965573</c:v>
                </c:pt>
                <c:pt idx="63">
                  <c:v>58.165232692826635</c:v>
                </c:pt>
                <c:pt idx="64">
                  <c:v>58.37721562405612</c:v>
                </c:pt>
                <c:pt idx="65">
                  <c:v>58.586666547519059</c:v>
                </c:pt>
                <c:pt idx="66">
                  <c:v>58.79365397216624</c:v>
                </c:pt>
                <c:pt idx="67">
                  <c:v>58.998243549078246</c:v>
                </c:pt>
                <c:pt idx="68">
                  <c:v>59.200498231331558</c:v>
                </c:pt>
                <c:pt idx="69">
                  <c:v>59.40047842271477</c:v>
                </c:pt>
                <c:pt idx="70">
                  <c:v>59.598242116221471</c:v>
                </c:pt>
                <c:pt idx="71">
                  <c:v>59.793845023158426</c:v>
                </c:pt>
                <c:pt idx="72">
                  <c:v>59.987340693627274</c:v>
                </c:pt>
                <c:pt idx="73">
                  <c:v>60.17878062906744</c:v>
                </c:pt>
                <c:pt idx="74">
                  <c:v>60.368214387484429</c:v>
                </c:pt>
                <c:pt idx="75">
                  <c:v>60.555689681930986</c:v>
                </c:pt>
                <c:pt idx="76">
                  <c:v>60.741252472757338</c:v>
                </c:pt>
                <c:pt idx="77">
                  <c:v>60.924947054101288</c:v>
                </c:pt>
                <c:pt idx="78">
                  <c:v>61.106816135047723</c:v>
                </c:pt>
                <c:pt idx="79">
                  <c:v>61.286900915849529</c:v>
                </c:pt>
                <c:pt idx="80">
                  <c:v>61.465241159569459</c:v>
                </c:pt>
                <c:pt idx="81">
                  <c:v>61.64187525947105</c:v>
                </c:pt>
                <c:pt idx="82">
                  <c:v>61.816840302460157</c:v>
                </c:pt>
                <c:pt idx="83">
                  <c:v>61.990172128853928</c:v>
                </c:pt>
                <c:pt idx="84">
                  <c:v>62.161905388730858</c:v>
                </c:pt>
                <c:pt idx="85">
                  <c:v>62.332073595096105</c:v>
                </c:pt>
                <c:pt idx="86">
                  <c:v>62.500709174077073</c:v>
                </c:pt>
                <c:pt idx="87">
                  <c:v>62.667843512347616</c:v>
                </c:pt>
                <c:pt idx="88">
                  <c:v>62.833507001963831</c:v>
                </c:pt>
                <c:pt idx="89">
                  <c:v>62.997729082780566</c:v>
                </c:pt>
                <c:pt idx="90">
                  <c:v>63.160538282604527</c:v>
                </c:pt>
                <c:pt idx="91">
                  <c:v>63.321962255228648</c:v>
                </c:pt>
                <c:pt idx="92">
                  <c:v>63.482027816481576</c:v>
                </c:pt>
                <c:pt idx="93">
                  <c:v>63.640760978415905</c:v>
                </c:pt>
                <c:pt idx="94">
                  <c:v>63.798186981750483</c:v>
                </c:pt>
                <c:pt idx="95">
                  <c:v>63.9543303266734</c:v>
                </c:pt>
                <c:pt idx="96">
                  <c:v>64.10921480210466</c:v>
                </c:pt>
                <c:pt idx="97">
                  <c:v>64.262863513510993</c:v>
                </c:pt>
                <c:pt idx="98">
                  <c:v>64.415298909358498</c:v>
                </c:pt>
                <c:pt idx="99">
                  <c:v>64.566542806282783</c:v>
                </c:pt>
                <c:pt idx="100">
                  <c:v>64.716616413051412</c:v>
                </c:pt>
                <c:pt idx="101">
                  <c:v>64.865540353387843</c:v>
                </c:pt>
                <c:pt idx="102">
                  <c:v>65.01333468772161</c:v>
                </c:pt>
                <c:pt idx="103">
                  <c:v>65.160018933925514</c:v>
                </c:pt>
                <c:pt idx="104">
                  <c:v>65.305612087095966</c:v>
                </c:pt>
                <c:pt idx="105">
                  <c:v>65.450132638429679</c:v>
                </c:pt>
                <c:pt idx="106">
                  <c:v>65.593598593246213</c:v>
                </c:pt>
                <c:pt idx="107">
                  <c:v>65.736027488202268</c:v>
                </c:pt>
                <c:pt idx="108">
                  <c:v>65.87743640774174</c:v>
                </c:pt>
                <c:pt idx="109">
                  <c:v>66.017841999821712</c:v>
                </c:pt>
                <c:pt idx="110">
                  <c:v>66.157260490952851</c:v>
                </c:pt>
                <c:pt idx="111">
                  <c:v>66.295707700590071</c:v>
                </c:pt>
                <c:pt idx="112">
                  <c:v>66.433199054906822</c:v>
                </c:pt>
                <c:pt idx="113">
                  <c:v>66.569749599985045</c:v>
                </c:pt>
                <c:pt idx="114">
                  <c:v>66.705374014450214</c:v>
                </c:pt>
                <c:pt idx="115">
                  <c:v>66.840086621579516</c:v>
                </c:pt>
                <c:pt idx="116">
                  <c:v>66.973901400909739</c:v>
                </c:pt>
                <c:pt idx="117">
                  <c:v>67.106831999369248</c:v>
                </c:pt>
                <c:pt idx="118">
                  <c:v>67.238891741958014</c:v>
                </c:pt>
                <c:pt idx="119">
                  <c:v>67.370093641996974</c:v>
                </c:pt>
                <c:pt idx="120">
                  <c:v>67.500450410968298</c:v>
                </c:pt>
                <c:pt idx="121">
                  <c:v>67.62997446796561</c:v>
                </c:pt>
                <c:pt idx="122">
                  <c:v>67.758677948773069</c:v>
                </c:pt>
                <c:pt idx="123">
                  <c:v>67.886572714590557</c:v>
                </c:pt>
                <c:pt idx="124">
                  <c:v>68.013670360421514</c:v>
                </c:pt>
                <c:pt idx="125">
                  <c:v>68.139982223139341</c:v>
                </c:pt>
                <c:pt idx="126">
                  <c:v>68.265519389246961</c:v>
                </c:pt>
                <c:pt idx="127">
                  <c:v>68.39029270234343</c:v>
                </c:pt>
                <c:pt idx="128">
                  <c:v>68.514312770311179</c:v>
                </c:pt>
                <c:pt idx="129">
                  <c:v>68.637589972236128</c:v>
                </c:pt>
                <c:pt idx="130">
                  <c:v>68.760134465072795</c:v>
                </c:pt>
                <c:pt idx="131">
                  <c:v>68.881956190065608</c:v>
                </c:pt>
                <c:pt idx="132">
                  <c:v>69.003064878937124</c:v>
                </c:pt>
                <c:pt idx="133">
                  <c:v>69.123470059853247</c:v>
                </c:pt>
                <c:pt idx="134">
                  <c:v>69.243181063175243</c:v>
                </c:pt>
                <c:pt idx="135">
                  <c:v>69.36220702700767</c:v>
                </c:pt>
                <c:pt idx="136">
                  <c:v>69.480556902550717</c:v>
                </c:pt>
                <c:pt idx="137">
                  <c:v>69.598239459265514</c:v>
                </c:pt>
                <c:pt idx="138">
                  <c:v>69.715263289859976</c:v>
                </c:pt>
                <c:pt idx="139">
                  <c:v>69.831636815103138</c:v>
                </c:pt>
                <c:pt idx="140">
                  <c:v>69.947368288474308</c:v>
                </c:pt>
                <c:pt idx="141">
                  <c:v>70.062465800654735</c:v>
                </c:pt>
                <c:pt idx="142">
                  <c:v>70.176937283867389</c:v>
                </c:pt>
                <c:pt idx="143">
                  <c:v>70.290790516071709</c:v>
                </c:pt>
                <c:pt idx="144">
                  <c:v>70.404033125018486</c:v>
                </c:pt>
                <c:pt idx="145">
                  <c:v>70.516672592171162</c:v>
                </c:pt>
                <c:pt idx="146">
                  <c:v>70.628716256498151</c:v>
                </c:pt>
                <c:pt idx="147">
                  <c:v>70.740171318141932</c:v>
                </c:pt>
                <c:pt idx="148">
                  <c:v>70.851044841969241</c:v>
                </c:pt>
                <c:pt idx="149">
                  <c:v>70.961343761007058</c:v>
                </c:pt>
                <c:pt idx="150">
                  <c:v>71.071074879769199</c:v>
                </c:pt>
                <c:pt idx="151">
                  <c:v>71.180244877477108</c:v>
                </c:pt>
                <c:pt idx="152">
                  <c:v>71.288860311179349</c:v>
                </c:pt>
                <c:pt idx="153">
                  <c:v>71.396927618773489</c:v>
                </c:pt>
                <c:pt idx="154">
                  <c:v>71.504453121933835</c:v>
                </c:pt>
                <c:pt idx="155">
                  <c:v>71.611443028949054</c:v>
                </c:pt>
                <c:pt idx="156">
                  <c:v>71.717903437472302</c:v>
                </c:pt>
                <c:pt idx="157">
                  <c:v>71.823840337187832</c:v>
                </c:pt>
                <c:pt idx="158">
                  <c:v>71.92925961239655</c:v>
                </c:pt>
                <c:pt idx="159">
                  <c:v>72.03416704452394</c:v>
                </c:pt>
                <c:pt idx="160">
                  <c:v>72.1385683145527</c:v>
                </c:pt>
                <c:pt idx="161">
                  <c:v>72.242469005383299</c:v>
                </c:pt>
                <c:pt idx="162">
                  <c:v>72.34587460412456</c:v>
                </c:pt>
                <c:pt idx="163">
                  <c:v>72.44879050431706</c:v>
                </c:pt>
                <c:pt idx="164">
                  <c:v>72.551222008091656</c:v>
                </c:pt>
                <c:pt idx="165">
                  <c:v>72.653174328265393</c:v>
                </c:pt>
                <c:pt idx="166">
                  <c:v>72.754652590376892</c:v>
                </c:pt>
                <c:pt idx="167">
                  <c:v>72.855661834663437</c:v>
                </c:pt>
                <c:pt idx="168">
                  <c:v>72.956207017981768</c:v>
                </c:pt>
                <c:pt idx="169">
                  <c:v>73.05629301567447</c:v>
                </c:pt>
                <c:pt idx="170">
                  <c:v>73.15592462338374</c:v>
                </c:pt>
                <c:pt idx="171">
                  <c:v>73.255106558814461</c:v>
                </c:pt>
                <c:pt idx="172">
                  <c:v>73.353843463448186</c:v>
                </c:pt>
                <c:pt idx="173">
                  <c:v>73.452139904209673</c:v>
                </c:pt>
                <c:pt idx="174">
                  <c:v>73.550000375087649</c:v>
                </c:pt>
                <c:pt idx="175">
                  <c:v>73.647429298711245</c:v>
                </c:pt>
                <c:pt idx="176">
                  <c:v>73.744431027883465</c:v>
                </c:pt>
                <c:pt idx="177">
                  <c:v>73.841009847073281</c:v>
                </c:pt>
                <c:pt idx="178">
                  <c:v>73.937169973867597</c:v>
                </c:pt>
                <c:pt idx="179">
                  <c:v>74.032915560384438</c:v>
                </c:pt>
                <c:pt idx="180">
                  <c:v>74.128250694648429</c:v>
                </c:pt>
                <c:pt idx="181">
                  <c:v>74.223179401930054</c:v>
                </c:pt>
                <c:pt idx="182">
                  <c:v>74.317705646049674</c:v>
                </c:pt>
                <c:pt idx="183">
                  <c:v>74.411833330647355</c:v>
                </c:pt>
                <c:pt idx="184">
                  <c:v>74.505566300419744</c:v>
                </c:pt>
                <c:pt idx="185">
                  <c:v>74.598908342325061</c:v>
                </c:pt>
                <c:pt idx="186">
                  <c:v>74.691863186756805</c:v>
                </c:pt>
                <c:pt idx="187">
                  <c:v>74.784434508687752</c:v>
                </c:pt>
                <c:pt idx="188">
                  <c:v>74.876625928784563</c:v>
                </c:pt>
                <c:pt idx="189">
                  <c:v>74.968441014494417</c:v>
                </c:pt>
                <c:pt idx="190">
                  <c:v>75.059883281104106</c:v>
                </c:pt>
                <c:pt idx="191">
                  <c:v>75.150956192772597</c:v>
                </c:pt>
                <c:pt idx="192">
                  <c:v>75.24166316353805</c:v>
                </c:pt>
                <c:pt idx="193">
                  <c:v>75.332007558299651</c:v>
                </c:pt>
                <c:pt idx="194">
                  <c:v>75.42199269377538</c:v>
                </c:pt>
                <c:pt idx="195">
                  <c:v>75.511621839436188</c:v>
                </c:pt>
                <c:pt idx="196">
                  <c:v>75.600898218417399</c:v>
                </c:pt>
                <c:pt idx="197">
                  <c:v>75.689825008408093</c:v>
                </c:pt>
                <c:pt idx="198">
                  <c:v>75.778405342518766</c:v>
                </c:pt>
                <c:pt idx="199">
                  <c:v>75.866642310128341</c:v>
                </c:pt>
                <c:pt idx="200">
                  <c:v>75.954538957710866</c:v>
                </c:pt>
                <c:pt idx="201">
                  <c:v>76.042098289642468</c:v>
                </c:pt>
                <c:pt idx="202">
                  <c:v>76.129323268989197</c:v>
                </c:pt>
                <c:pt idx="203">
                  <c:v>76.216216818276507</c:v>
                </c:pt>
                <c:pt idx="204">
                  <c:v>76.302781820240341</c:v>
                </c:pt>
                <c:pt idx="205">
                  <c:v>76.389021118561089</c:v>
                </c:pt>
                <c:pt idx="206">
                  <c:v>76.474937518580134</c:v>
                </c:pt>
                <c:pt idx="207">
                  <c:v>76.560533788000086</c:v>
                </c:pt>
                <c:pt idx="208">
                  <c:v>76.645812657568854</c:v>
                </c:pt>
                <c:pt idx="209">
                  <c:v>76.730776821747995</c:v>
                </c:pt>
                <c:pt idx="210">
                  <c:v>76.815428939365901</c:v>
                </c:pt>
                <c:pt idx="211">
                  <c:v>76.899771634256183</c:v>
                </c:pt>
                <c:pt idx="212">
                  <c:v>76.983807495881706</c:v>
                </c:pt>
                <c:pt idx="213">
                  <c:v>77.067539079944353</c:v>
                </c:pt>
                <c:pt idx="214">
                  <c:v>77.150968908981511</c:v>
                </c:pt>
                <c:pt idx="215">
                  <c:v>77.234099472949111</c:v>
                </c:pt>
                <c:pt idx="216">
                  <c:v>77.316933229791744</c:v>
                </c:pt>
                <c:pt idx="217">
                  <c:v>77.399472606000202</c:v>
                </c:pt>
                <c:pt idx="218">
                  <c:v>77.481719997156915</c:v>
                </c:pt>
                <c:pt idx="219">
                  <c:v>77.563677768469304</c:v>
                </c:pt>
                <c:pt idx="220">
                  <c:v>77.645348255291722</c:v>
                </c:pt>
                <c:pt idx="221">
                  <c:v>77.726733763635892</c:v>
                </c:pt>
                <c:pt idx="222">
                  <c:v>77.807836570670574</c:v>
                </c:pt>
                <c:pt idx="223">
                  <c:v>77.888658925210294</c:v>
                </c:pt>
                <c:pt idx="224">
                  <c:v>77.969203048193862</c:v>
                </c:pt>
                <c:pt idx="225">
                  <c:v>78.049471133152522</c:v>
                </c:pt>
                <c:pt idx="226">
                  <c:v>78.129465346668255</c:v>
                </c:pt>
                <c:pt idx="227">
                  <c:v>78.209187828822621</c:v>
                </c:pt>
                <c:pt idx="228">
                  <c:v>78.288640693635784</c:v>
                </c:pt>
                <c:pt idx="229">
                  <c:v>78.367826029496769</c:v>
                </c:pt>
                <c:pt idx="230">
                  <c:v>78.446745899584627</c:v>
                </c:pt>
                <c:pt idx="231">
                  <c:v>78.525402342280671</c:v>
                </c:pt>
                <c:pt idx="232">
                  <c:v>78.603797371572639</c:v>
                </c:pt>
                <c:pt idx="233">
                  <c:v>78.681932977450188</c:v>
                </c:pt>
                <c:pt idx="234">
                  <c:v>78.759811126292504</c:v>
                </c:pt>
                <c:pt idx="235">
                  <c:v>78.837433761247979</c:v>
                </c:pt>
                <c:pt idx="236">
                  <c:v>78.914802802606104</c:v>
                </c:pt>
                <c:pt idx="237">
                  <c:v>78.991920148162095</c:v>
                </c:pt>
                <c:pt idx="238">
                  <c:v>79.068787673573866</c:v>
                </c:pt>
                <c:pt idx="239">
                  <c:v>79.145407232712216</c:v>
                </c:pt>
                <c:pt idx="240">
                  <c:v>79.221780658003709</c:v>
                </c:pt>
                <c:pt idx="241">
                  <c:v>79.297909760766942</c:v>
                </c:pt>
                <c:pt idx="242">
                  <c:v>79.373796331542209</c:v>
                </c:pt>
                <c:pt idx="243">
                  <c:v>79.449442140414533</c:v>
                </c:pt>
                <c:pt idx="244">
                  <c:v>79.524848937330376</c:v>
                </c:pt>
                <c:pt idx="245">
                  <c:v>79.600018452408406</c:v>
                </c:pt>
                <c:pt idx="246">
                  <c:v>79.674952396243796</c:v>
                </c:pt>
                <c:pt idx="247">
                  <c:v>79.74965246020713</c:v>
                </c:pt>
                <c:pt idx="248">
                  <c:v>79.824120316737122</c:v>
                </c:pt>
                <c:pt idx="249">
                  <c:v>79.898357619628015</c:v>
                </c:pt>
                <c:pt idx="250">
                  <c:v>79.97236600431124</c:v>
                </c:pt>
                <c:pt idx="251">
                  <c:v>80.046147088131931</c:v>
                </c:pt>
                <c:pt idx="252">
                  <c:v>80.119702470620012</c:v>
                </c:pt>
                <c:pt idx="253">
                  <c:v>80.193033733756408</c:v>
                </c:pt>
                <c:pt idx="254">
                  <c:v>80.266142442233843</c:v>
                </c:pt>
                <c:pt idx="255">
                  <c:v>80.339030143713117</c:v>
                </c:pt>
                <c:pt idx="256">
                  <c:v>80.411698369074529</c:v>
                </c:pt>
                <c:pt idx="257">
                  <c:v>80.4841486326644</c:v>
                </c:pt>
                <c:pt idx="258">
                  <c:v>80.556382432537362</c:v>
                </c:pt>
                <c:pt idx="259">
                  <c:v>80.628401250693869</c:v>
                </c:pt>
                <c:pt idx="260">
                  <c:v>80.700206553313535</c:v>
                </c:pt>
                <c:pt idx="261">
                  <c:v>80.771799790984133</c:v>
                </c:pt>
                <c:pt idx="262">
                  <c:v>80.843182398926444</c:v>
                </c:pt>
                <c:pt idx="263">
                  <c:v>80.914355797214924</c:v>
                </c:pt>
                <c:pt idx="264">
                  <c:v>80.985321390994542</c:v>
                </c:pt>
                <c:pt idx="265">
                  <c:v>81.056080570693496</c:v>
                </c:pt>
                <c:pt idx="266">
                  <c:v>81.126634712232374</c:v>
                </c:pt>
                <c:pt idx="267">
                  <c:v>81.196985177229237</c:v>
                </c:pt>
                <c:pt idx="268">
                  <c:v>81.267133313201469</c:v>
                </c:pt>
                <c:pt idx="269">
                  <c:v>81.337080453763519</c:v>
                </c:pt>
                <c:pt idx="270">
                  <c:v>81.406827918821591</c:v>
                </c:pt>
                <c:pt idx="271">
                  <c:v>81.476377014764736</c:v>
                </c:pt>
                <c:pt idx="272">
                  <c:v>81.545729034652524</c:v>
                </c:pt>
                <c:pt idx="273">
                  <c:v>81.614885258399454</c:v>
                </c:pt>
                <c:pt idx="274">
                  <c:v>81.683846952956316</c:v>
                </c:pt>
                <c:pt idx="275">
                  <c:v>81.752615372488066</c:v>
                </c:pt>
                <c:pt idx="276">
                  <c:v>81.82119175854902</c:v>
                </c:pt>
                <c:pt idx="277">
                  <c:v>81.889577340254689</c:v>
                </c:pt>
                <c:pt idx="278">
                  <c:v>81.957773334450835</c:v>
                </c:pt>
                <c:pt idx="279">
                  <c:v>82.025780945879575</c:v>
                </c:pt>
                <c:pt idx="280">
                  <c:v>82.093601367342728</c:v>
                </c:pt>
                <c:pt idx="281">
                  <c:v>82.161235779862224</c:v>
                </c:pt>
                <c:pt idx="282">
                  <c:v>82.228685352837985</c:v>
                </c:pt>
                <c:pt idx="283">
                  <c:v>82.295951244202968</c:v>
                </c:pt>
                <c:pt idx="284">
                  <c:v>82.363034600575716</c:v>
                </c:pt>
                <c:pt idx="285">
                  <c:v>82.429936557410286</c:v>
                </c:pt>
                <c:pt idx="286">
                  <c:v>82.496658239143741</c:v>
                </c:pt>
                <c:pt idx="287">
                  <c:v>82.563200759341115</c:v>
                </c:pt>
                <c:pt idx="288">
                  <c:v>82.629565220837947</c:v>
                </c:pt>
                <c:pt idx="289">
                  <c:v>82.695752715880658</c:v>
                </c:pt>
                <c:pt idx="290">
                  <c:v>82.761764326264256</c:v>
                </c:pt>
                <c:pt idx="291">
                  <c:v>82.82760112346817</c:v>
                </c:pt>
                <c:pt idx="292">
                  <c:v>82.893264168789599</c:v>
                </c:pt>
                <c:pt idx="293">
                  <c:v>82.958754513474759</c:v>
                </c:pt>
                <c:pt idx="294">
                  <c:v>83.024073198848072</c:v>
                </c:pt>
                <c:pt idx="295">
                  <c:v>83.089221256439103</c:v>
                </c:pt>
                <c:pt idx="296">
                  <c:v>83.154199708107612</c:v>
                </c:pt>
                <c:pt idx="297">
                  <c:v>83.219009566166477</c:v>
                </c:pt>
                <c:pt idx="298">
                  <c:v>83.283651833502745</c:v>
                </c:pt>
                <c:pt idx="299">
                  <c:v>83.348127503696645</c:v>
                </c:pt>
                <c:pt idx="300">
                  <c:v>83.412437561138717</c:v>
                </c:pt>
                <c:pt idx="301">
                  <c:v>83.476582981145242</c:v>
                </c:pt>
                <c:pt idx="302">
                  <c:v>83.540564730071566</c:v>
                </c:pt>
                <c:pt idx="303">
                  <c:v>83.604383765423989</c:v>
                </c:pt>
                <c:pt idx="304">
                  <c:v>83.668041035969466</c:v>
                </c:pt>
                <c:pt idx="305">
                  <c:v>83.731537481843986</c:v>
                </c:pt>
                <c:pt idx="306">
                  <c:v>83.794874034659088</c:v>
                </c:pt>
                <c:pt idx="307">
                  <c:v>83.858051617606606</c:v>
                </c:pt>
                <c:pt idx="308">
                  <c:v>83.921071145562038</c:v>
                </c:pt>
                <c:pt idx="309">
                  <c:v>83.983933525186117</c:v>
                </c:pt>
                <c:pt idx="310">
                  <c:v>84.046639655024933</c:v>
                </c:pt>
                <c:pt idx="311">
                  <c:v>84.109190425608389</c:v>
                </c:pt>
                <c:pt idx="312">
                  <c:v>84.171586719547321</c:v>
                </c:pt>
                <c:pt idx="313">
                  <c:v>84.233829411629003</c:v>
                </c:pt>
                <c:pt idx="314">
                  <c:v>84.295919368911228</c:v>
                </c:pt>
                <c:pt idx="315">
                  <c:v>84.357857450814961</c:v>
                </c:pt>
                <c:pt idx="316">
                  <c:v>84.419644509215686</c:v>
                </c:pt>
                <c:pt idx="317">
                  <c:v>84.481281388533191</c:v>
                </c:pt>
                <c:pt idx="318">
                  <c:v>84.542768925820141</c:v>
                </c:pt>
                <c:pt idx="319">
                  <c:v>84.604107950849397</c:v>
                </c:pt>
                <c:pt idx="320">
                  <c:v>84.665299286199684</c:v>
                </c:pt>
                <c:pt idx="321">
                  <c:v>84.726343747340479</c:v>
                </c:pt>
                <c:pt idx="322">
                  <c:v>84.787242142715201</c:v>
                </c:pt>
                <c:pt idx="323">
                  <c:v>84.847995273823472</c:v>
                </c:pt>
                <c:pt idx="324">
                  <c:v>84.908603935301969</c:v>
                </c:pt>
                <c:pt idx="325">
                  <c:v>84.9690689150042</c:v>
                </c:pt>
                <c:pt idx="326">
                  <c:v>85.029390994079051</c:v>
                </c:pt>
                <c:pt idx="327">
                  <c:v>85.089570947048287</c:v>
                </c:pt>
                <c:pt idx="328">
                  <c:v>85.149609541882739</c:v>
                </c:pt>
                <c:pt idx="329">
                  <c:v>85.209507540077553</c:v>
                </c:pt>
                <c:pt idx="330">
                  <c:v>85.269265696726222</c:v>
                </c:pt>
                <c:pt idx="331">
                  <c:v>85.328884760593766</c:v>
                </c:pt>
                <c:pt idx="332">
                  <c:v>85.388365474188518</c:v>
                </c:pt>
                <c:pt idx="333">
                  <c:v>85.447708573833253</c:v>
                </c:pt>
                <c:pt idx="334">
                  <c:v>85.506914789735006</c:v>
                </c:pt>
                <c:pt idx="335">
                  <c:v>85.565984846053951</c:v>
                </c:pt>
                <c:pt idx="336">
                  <c:v>85.624919460971526</c:v>
                </c:pt>
                <c:pt idx="337">
                  <c:v>85.6837193467573</c:v>
                </c:pt>
                <c:pt idx="338">
                  <c:v>85.742385209835035</c:v>
                </c:pt>
                <c:pt idx="339">
                  <c:v>85.80091775084783</c:v>
                </c:pt>
                <c:pt idx="340">
                  <c:v>85.859317664722269</c:v>
                </c:pt>
                <c:pt idx="341">
                  <c:v>85.917585640731758</c:v>
                </c:pt>
                <c:pt idx="342">
                  <c:v>85.975722362558955</c:v>
                </c:pt>
                <c:pt idx="343">
                  <c:v>86.033728508357228</c:v>
                </c:pt>
                <c:pt idx="344">
                  <c:v>86.09160475081147</c:v>
                </c:pt>
                <c:pt idx="345">
                  <c:v>86.149351757197778</c:v>
                </c:pt>
                <c:pt idx="346">
                  <c:v>86.206970189442714</c:v>
                </c:pt>
                <c:pt idx="347">
                  <c:v>86.264460704181261</c:v>
                </c:pt>
                <c:pt idx="348">
                  <c:v>86.321823952814427</c:v>
                </c:pt>
                <c:pt idx="349">
                  <c:v>86.379060581565739</c:v>
                </c:pt>
                <c:pt idx="350">
                  <c:v>86.436171231537159</c:v>
                </c:pt>
                <c:pt idx="351">
                  <c:v>86.493156538764239</c:v>
                </c:pt>
                <c:pt idx="352">
                  <c:v>86.550017134270263</c:v>
                </c:pt>
                <c:pt idx="353">
                  <c:v>86.606753644120118</c:v>
                </c:pt>
                <c:pt idx="354">
                  <c:v>86.66336668947298</c:v>
                </c:pt>
                <c:pt idx="355">
                  <c:v>86.719856886634489</c:v>
                </c:pt>
                <c:pt idx="356">
                  <c:v>86.776224847108438</c:v>
                </c:pt>
                <c:pt idx="357">
                  <c:v>86.832471177647264</c:v>
                </c:pt>
                <c:pt idx="358">
                  <c:v>86.888596480302397</c:v>
                </c:pt>
                <c:pt idx="359">
                  <c:v>86.944601352473541</c:v>
                </c:pt>
                <c:pt idx="360">
                  <c:v>87.000486386957533</c:v>
                </c:pt>
                <c:pt idx="361">
                  <c:v>87.056252171996462</c:v>
                </c:pt>
                <c:pt idx="362">
                  <c:v>87.111899291325216</c:v>
                </c:pt>
                <c:pt idx="363">
                  <c:v>87.167428324218264</c:v>
                </c:pt>
                <c:pt idx="364">
                  <c:v>87.222839845536001</c:v>
                </c:pt>
                <c:pt idx="365">
                  <c:v>87.278134425770332</c:v>
                </c:pt>
                <c:pt idx="366">
                  <c:v>87.333312631089896</c:v>
                </c:pt>
                <c:pt idx="367">
                  <c:v>87.388375023384285</c:v>
                </c:pt>
                <c:pt idx="368">
                  <c:v>87.443322160308171</c:v>
                </c:pt>
                <c:pt idx="369">
                  <c:v>87.498154595324536</c:v>
                </c:pt>
                <c:pt idx="370">
                  <c:v>87.552872877747404</c:v>
                </c:pt>
                <c:pt idx="371">
                  <c:v>87.607477552784161</c:v>
                </c:pt>
                <c:pt idx="372">
                  <c:v>87.661969161577161</c:v>
                </c:pt>
                <c:pt idx="373">
                  <c:v>87.716348241244859</c:v>
                </c:pt>
                <c:pt idx="374">
                  <c:v>87.770615324922488</c:v>
                </c:pt>
                <c:pt idx="375">
                  <c:v>87.824770941802129</c:v>
                </c:pt>
                <c:pt idx="376">
                  <c:v>87.878815617172279</c:v>
                </c:pt>
                <c:pt idx="377">
                  <c:v>87.932749872456995</c:v>
                </c:pt>
                <c:pt idx="378">
                  <c:v>87.986574225254415</c:v>
                </c:pt>
                <c:pt idx="379">
                  <c:v>88.040289189374931</c:v>
                </c:pt>
                <c:pt idx="380">
                  <c:v>88.093895274878761</c:v>
                </c:pt>
                <c:pt idx="381">
                  <c:v>88.147392988113239</c:v>
                </c:pt>
                <c:pt idx="382">
                  <c:v>88.200782831749279</c:v>
                </c:pt>
                <c:pt idx="383">
                  <c:v>88.254065304817857</c:v>
                </c:pt>
                <c:pt idx="384">
                  <c:v>88.307240902745605</c:v>
                </c:pt>
                <c:pt idx="385">
                  <c:v>88.360310117390213</c:v>
                </c:pt>
                <c:pt idx="386">
                  <c:v>88.41327343707546</c:v>
                </c:pt>
                <c:pt idx="387">
                  <c:v>88.466131346625502</c:v>
                </c:pt>
                <c:pt idx="388">
                  <c:v>88.518884327398965</c:v>
                </c:pt>
                <c:pt idx="389">
                  <c:v>88.571532857322637</c:v>
                </c:pt>
                <c:pt idx="390">
                  <c:v>88.62407741092467</c:v>
                </c:pt>
                <c:pt idx="391">
                  <c:v>88.67651845936733</c:v>
                </c:pt>
                <c:pt idx="392">
                  <c:v>88.728856470479528</c:v>
                </c:pt>
                <c:pt idx="393">
                  <c:v>88.78109190878871</c:v>
                </c:pt>
                <c:pt idx="394">
                  <c:v>88.83322523555249</c:v>
                </c:pt>
                <c:pt idx="395">
                  <c:v>88.885256908790126</c:v>
                </c:pt>
                <c:pt idx="396">
                  <c:v>88.937187383313073</c:v>
                </c:pt>
                <c:pt idx="397">
                  <c:v>88.989017110755611</c:v>
                </c:pt>
                <c:pt idx="398">
                  <c:v>89.040746539605124</c:v>
                </c:pt>
                <c:pt idx="399">
                  <c:v>89.09237611523163</c:v>
                </c:pt>
                <c:pt idx="400">
                  <c:v>89.143906279917402</c:v>
                </c:pt>
                <c:pt idx="401">
                  <c:v>89.195337472885839</c:v>
                </c:pt>
                <c:pt idx="402">
                  <c:v>89.246670130330415</c:v>
                </c:pt>
                <c:pt idx="403">
                  <c:v>89.297904685442887</c:v>
                </c:pt>
                <c:pt idx="404">
                  <c:v>89.349041568441365</c:v>
                </c:pt>
                <c:pt idx="405">
                  <c:v>89.400081206598074</c:v>
                </c:pt>
                <c:pt idx="406">
                  <c:v>89.451024024266815</c:v>
                </c:pt>
                <c:pt idx="407">
                  <c:v>89.501870442909762</c:v>
                </c:pt>
                <c:pt idx="408">
                  <c:v>89.552620881124582</c:v>
                </c:pt>
                <c:pt idx="409">
                  <c:v>89.603275754670591</c:v>
                </c:pt>
                <c:pt idx="410">
                  <c:v>89.65383547649499</c:v>
                </c:pt>
                <c:pt idx="411">
                  <c:v>89.704300456758688</c:v>
                </c:pt>
                <c:pt idx="412">
                  <c:v>89.75467110286182</c:v>
                </c:pt>
                <c:pt idx="413">
                  <c:v>89.804947819469021</c:v>
                </c:pt>
                <c:pt idx="414">
                  <c:v>89.855131008534229</c:v>
                </c:pt>
                <c:pt idx="415">
                  <c:v>89.905221069325577</c:v>
                </c:pt>
                <c:pt idx="416">
                  <c:v>89.955218398449517</c:v>
                </c:pt>
                <c:pt idx="417">
                  <c:v>90.005123389875052</c:v>
                </c:pt>
                <c:pt idx="418">
                  <c:v>90.054936434957554</c:v>
                </c:pt>
                <c:pt idx="419">
                  <c:v>90.104657922462238</c:v>
                </c:pt>
                <c:pt idx="420">
                  <c:v>90.154288238587483</c:v>
                </c:pt>
                <c:pt idx="421">
                  <c:v>90.203827766987843</c:v>
                </c:pt>
                <c:pt idx="422">
                  <c:v>90.253276888796805</c:v>
                </c:pt>
                <c:pt idx="423">
                  <c:v>90.302635982649321</c:v>
                </c:pt>
                <c:pt idx="424">
                  <c:v>90.351905424703901</c:v>
                </c:pt>
                <c:pt idx="425">
                  <c:v>90.401085588664785</c:v>
                </c:pt>
                <c:pt idx="426">
                  <c:v>90.450176845803625</c:v>
                </c:pt>
                <c:pt idx="427">
                  <c:v>90.499179564980935</c:v>
                </c:pt>
                <c:pt idx="428">
                  <c:v>90.548094112667442</c:v>
                </c:pt>
                <c:pt idx="429">
                  <c:v>90.596920852964999</c:v>
                </c:pt>
                <c:pt idx="430">
                  <c:v>90.64566014762751</c:v>
                </c:pt>
                <c:pt idx="431">
                  <c:v>90.694312356081426</c:v>
                </c:pt>
                <c:pt idx="432">
                  <c:v>90.742877835446066</c:v>
                </c:pt>
                <c:pt idx="433">
                  <c:v>90.791356940553712</c:v>
                </c:pt>
                <c:pt idx="434">
                  <c:v>90.8397500239696</c:v>
                </c:pt>
                <c:pt idx="435">
                  <c:v>90.888057436011437</c:v>
                </c:pt>
                <c:pt idx="436">
                  <c:v>90.936279524769063</c:v>
                </c:pt>
                <c:pt idx="437">
                  <c:v>90.984416636123427</c:v>
                </c:pt>
                <c:pt idx="438">
                  <c:v>91.032469113765842</c:v>
                </c:pt>
                <c:pt idx="439">
                  <c:v>91.08043729921674</c:v>
                </c:pt>
                <c:pt idx="440">
                  <c:v>91.128321531844321</c:v>
                </c:pt>
                <c:pt idx="441">
                  <c:v>91.17612214888284</c:v>
                </c:pt>
                <c:pt idx="442">
                  <c:v>91.223839485450952</c:v>
                </c:pt>
                <c:pt idx="443">
                  <c:v>91.271473874569807</c:v>
                </c:pt>
                <c:pt idx="444">
                  <c:v>91.319025647180723</c:v>
                </c:pt>
                <c:pt idx="445">
                  <c:v>91.366495132162839</c:v>
                </c:pt>
                <c:pt idx="446">
                  <c:v>91.413882656350665</c:v>
                </c:pt>
                <c:pt idx="447">
                  <c:v>91.461188544551348</c:v>
                </c:pt>
                <c:pt idx="448">
                  <c:v>91.508413119561624</c:v>
                </c:pt>
                <c:pt idx="449">
                  <c:v>91.555556702184774</c:v>
                </c:pt>
                <c:pt idx="450">
                  <c:v>91.602619611247462</c:v>
                </c:pt>
                <c:pt idx="451">
                  <c:v>91.649602163616095</c:v>
                </c:pt>
                <c:pt idx="452">
                  <c:v>91.696504674213259</c:v>
                </c:pt>
                <c:pt idx="453">
                  <c:v>91.743327456034052</c:v>
                </c:pt>
                <c:pt idx="454">
                  <c:v>91.790070820161787</c:v>
                </c:pt>
                <c:pt idx="455">
                  <c:v>91.836735075784247</c:v>
                </c:pt>
                <c:pt idx="456">
                  <c:v>91.883320530209005</c:v>
                </c:pt>
                <c:pt idx="457">
                  <c:v>91.929827488879212</c:v>
                </c:pt>
                <c:pt idx="458">
                  <c:v>91.976256255388861</c:v>
                </c:pt>
                <c:pt idx="459">
                  <c:v>92.022607131497949</c:v>
                </c:pt>
                <c:pt idx="460">
                  <c:v>92.068880417147668</c:v>
                </c:pt>
                <c:pt idx="461">
                  <c:v>92.115076410475027</c:v>
                </c:pt>
                <c:pt idx="462">
                  <c:v>92.161195407827961</c:v>
                </c:pt>
                <c:pt idx="463">
                  <c:v>92.207237703779597</c:v>
                </c:pt>
                <c:pt idx="464">
                  <c:v>92.253203591142793</c:v>
                </c:pt>
                <c:pt idx="465">
                  <c:v>92.299093360984529</c:v>
                </c:pt>
                <c:pt idx="466">
                  <c:v>92.344907302639896</c:v>
                </c:pt>
                <c:pt idx="467">
                  <c:v>92.390645703726136</c:v>
                </c:pt>
                <c:pt idx="468">
                  <c:v>92.436308850156607</c:v>
                </c:pt>
                <c:pt idx="469">
                  <c:v>92.481897026154272</c:v>
                </c:pt>
                <c:pt idx="470">
                  <c:v>92.527410514265483</c:v>
                </c:pt>
                <c:pt idx="471">
                  <c:v>92.572849595373313</c:v>
                </c:pt>
                <c:pt idx="472">
                  <c:v>92.618214548710839</c:v>
                </c:pt>
                <c:pt idx="473">
                  <c:v>92.663505651874388</c:v>
                </c:pt>
                <c:pt idx="474">
                  <c:v>92.708723180836515</c:v>
                </c:pt>
                <c:pt idx="475">
                  <c:v>92.753867409958858</c:v>
                </c:pt>
                <c:pt idx="476">
                  <c:v>92.798938612005031</c:v>
                </c:pt>
                <c:pt idx="477">
                  <c:v>92.843937058153202</c:v>
                </c:pt>
                <c:pt idx="478">
                  <c:v>92.888863018008493</c:v>
                </c:pt>
                <c:pt idx="479">
                  <c:v>92.933716759615606</c:v>
                </c:pt>
                <c:pt idx="480">
                  <c:v>92.978498549470942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C4-479E-B061-F8EE0C590D43}"/>
            </c:ext>
          </c:extLst>
        </c:ser>
        <c:ser>
          <c:idx val="1"/>
          <c:order val="1"/>
          <c:tx>
            <c:v>hauteur d'eau évacuée</c:v>
          </c:tx>
          <c:spPr>
            <a:ln w="19050" cap="rnd" cmpd="sng" algn="ctr">
              <a:solidFill>
                <a:schemeClr val="accent4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'T=30ans'!$A$16:$A$496</c:f>
              <c:numCache>
                <c:formatCode>General</c:formatCode>
                <c:ptCount val="481"/>
                <c:pt idx="0">
                  <c:v>0</c:v>
                </c:pt>
                <c:pt idx="1">
                  <c:v>6</c:v>
                </c:pt>
                <c:pt idx="2">
                  <c:v>12</c:v>
                </c:pt>
                <c:pt idx="3">
                  <c:v>18</c:v>
                </c:pt>
                <c:pt idx="4">
                  <c:v>24</c:v>
                </c:pt>
                <c:pt idx="5">
                  <c:v>30</c:v>
                </c:pt>
                <c:pt idx="6">
                  <c:v>36</c:v>
                </c:pt>
                <c:pt idx="7">
                  <c:v>42</c:v>
                </c:pt>
                <c:pt idx="8">
                  <c:v>48</c:v>
                </c:pt>
                <c:pt idx="9">
                  <c:v>54</c:v>
                </c:pt>
                <c:pt idx="10">
                  <c:v>60</c:v>
                </c:pt>
                <c:pt idx="11">
                  <c:v>66</c:v>
                </c:pt>
                <c:pt idx="12">
                  <c:v>72</c:v>
                </c:pt>
                <c:pt idx="13">
                  <c:v>78</c:v>
                </c:pt>
                <c:pt idx="14">
                  <c:v>84</c:v>
                </c:pt>
                <c:pt idx="15">
                  <c:v>90</c:v>
                </c:pt>
                <c:pt idx="16">
                  <c:v>96</c:v>
                </c:pt>
                <c:pt idx="17">
                  <c:v>102</c:v>
                </c:pt>
                <c:pt idx="18">
                  <c:v>108</c:v>
                </c:pt>
                <c:pt idx="19">
                  <c:v>114</c:v>
                </c:pt>
                <c:pt idx="20">
                  <c:v>120</c:v>
                </c:pt>
                <c:pt idx="21">
                  <c:v>126</c:v>
                </c:pt>
                <c:pt idx="22">
                  <c:v>132</c:v>
                </c:pt>
                <c:pt idx="23">
                  <c:v>138</c:v>
                </c:pt>
                <c:pt idx="24">
                  <c:v>144</c:v>
                </c:pt>
                <c:pt idx="25">
                  <c:v>150</c:v>
                </c:pt>
                <c:pt idx="26">
                  <c:v>156</c:v>
                </c:pt>
                <c:pt idx="27">
                  <c:v>162</c:v>
                </c:pt>
                <c:pt idx="28">
                  <c:v>168</c:v>
                </c:pt>
                <c:pt idx="29">
                  <c:v>174</c:v>
                </c:pt>
                <c:pt idx="30">
                  <c:v>180</c:v>
                </c:pt>
                <c:pt idx="31">
                  <c:v>186</c:v>
                </c:pt>
                <c:pt idx="32">
                  <c:v>192</c:v>
                </c:pt>
                <c:pt idx="33">
                  <c:v>198</c:v>
                </c:pt>
                <c:pt idx="34">
                  <c:v>204</c:v>
                </c:pt>
                <c:pt idx="35">
                  <c:v>210</c:v>
                </c:pt>
                <c:pt idx="36">
                  <c:v>216</c:v>
                </c:pt>
                <c:pt idx="37">
                  <c:v>222</c:v>
                </c:pt>
                <c:pt idx="38">
                  <c:v>228</c:v>
                </c:pt>
                <c:pt idx="39">
                  <c:v>234</c:v>
                </c:pt>
                <c:pt idx="40">
                  <c:v>240</c:v>
                </c:pt>
                <c:pt idx="41">
                  <c:v>246</c:v>
                </c:pt>
                <c:pt idx="42">
                  <c:v>252</c:v>
                </c:pt>
                <c:pt idx="43">
                  <c:v>258</c:v>
                </c:pt>
                <c:pt idx="44">
                  <c:v>264</c:v>
                </c:pt>
                <c:pt idx="45">
                  <c:v>270</c:v>
                </c:pt>
                <c:pt idx="46">
                  <c:v>276</c:v>
                </c:pt>
                <c:pt idx="47">
                  <c:v>282</c:v>
                </c:pt>
                <c:pt idx="48">
                  <c:v>288</c:v>
                </c:pt>
                <c:pt idx="49">
                  <c:v>294</c:v>
                </c:pt>
                <c:pt idx="50">
                  <c:v>300</c:v>
                </c:pt>
                <c:pt idx="51">
                  <c:v>306</c:v>
                </c:pt>
                <c:pt idx="52">
                  <c:v>312</c:v>
                </c:pt>
                <c:pt idx="53">
                  <c:v>318</c:v>
                </c:pt>
                <c:pt idx="54">
                  <c:v>324</c:v>
                </c:pt>
                <c:pt idx="55">
                  <c:v>330</c:v>
                </c:pt>
                <c:pt idx="56">
                  <c:v>336</c:v>
                </c:pt>
                <c:pt idx="57">
                  <c:v>342</c:v>
                </c:pt>
                <c:pt idx="58">
                  <c:v>348</c:v>
                </c:pt>
                <c:pt idx="59">
                  <c:v>354</c:v>
                </c:pt>
                <c:pt idx="60">
                  <c:v>360</c:v>
                </c:pt>
                <c:pt idx="61">
                  <c:v>366</c:v>
                </c:pt>
                <c:pt idx="62">
                  <c:v>372</c:v>
                </c:pt>
                <c:pt idx="63">
                  <c:v>378</c:v>
                </c:pt>
                <c:pt idx="64">
                  <c:v>384</c:v>
                </c:pt>
                <c:pt idx="65">
                  <c:v>390</c:v>
                </c:pt>
                <c:pt idx="66">
                  <c:v>396</c:v>
                </c:pt>
                <c:pt idx="67">
                  <c:v>402</c:v>
                </c:pt>
                <c:pt idx="68">
                  <c:v>408</c:v>
                </c:pt>
                <c:pt idx="69">
                  <c:v>414</c:v>
                </c:pt>
                <c:pt idx="70">
                  <c:v>420</c:v>
                </c:pt>
                <c:pt idx="71">
                  <c:v>426</c:v>
                </c:pt>
                <c:pt idx="72">
                  <c:v>432</c:v>
                </c:pt>
                <c:pt idx="73">
                  <c:v>438</c:v>
                </c:pt>
                <c:pt idx="74">
                  <c:v>444</c:v>
                </c:pt>
                <c:pt idx="75">
                  <c:v>450</c:v>
                </c:pt>
                <c:pt idx="76">
                  <c:v>456</c:v>
                </c:pt>
                <c:pt idx="77">
                  <c:v>462</c:v>
                </c:pt>
                <c:pt idx="78">
                  <c:v>468</c:v>
                </c:pt>
                <c:pt idx="79">
                  <c:v>474</c:v>
                </c:pt>
                <c:pt idx="80">
                  <c:v>480</c:v>
                </c:pt>
                <c:pt idx="81">
                  <c:v>486</c:v>
                </c:pt>
                <c:pt idx="82">
                  <c:v>492</c:v>
                </c:pt>
                <c:pt idx="83">
                  <c:v>498</c:v>
                </c:pt>
                <c:pt idx="84">
                  <c:v>504</c:v>
                </c:pt>
                <c:pt idx="85">
                  <c:v>510</c:v>
                </c:pt>
                <c:pt idx="86">
                  <c:v>516</c:v>
                </c:pt>
                <c:pt idx="87">
                  <c:v>522</c:v>
                </c:pt>
                <c:pt idx="88">
                  <c:v>528</c:v>
                </c:pt>
                <c:pt idx="89">
                  <c:v>534</c:v>
                </c:pt>
                <c:pt idx="90">
                  <c:v>540</c:v>
                </c:pt>
                <c:pt idx="91">
                  <c:v>546</c:v>
                </c:pt>
                <c:pt idx="92">
                  <c:v>552</c:v>
                </c:pt>
                <c:pt idx="93">
                  <c:v>558</c:v>
                </c:pt>
                <c:pt idx="94">
                  <c:v>564</c:v>
                </c:pt>
                <c:pt idx="95">
                  <c:v>570</c:v>
                </c:pt>
                <c:pt idx="96">
                  <c:v>576</c:v>
                </c:pt>
                <c:pt idx="97">
                  <c:v>582</c:v>
                </c:pt>
                <c:pt idx="98">
                  <c:v>588</c:v>
                </c:pt>
                <c:pt idx="99">
                  <c:v>594</c:v>
                </c:pt>
                <c:pt idx="100">
                  <c:v>600</c:v>
                </c:pt>
                <c:pt idx="101">
                  <c:v>606</c:v>
                </c:pt>
                <c:pt idx="102">
                  <c:v>612</c:v>
                </c:pt>
                <c:pt idx="103">
                  <c:v>618</c:v>
                </c:pt>
                <c:pt idx="104">
                  <c:v>624</c:v>
                </c:pt>
                <c:pt idx="105">
                  <c:v>630</c:v>
                </c:pt>
                <c:pt idx="106">
                  <c:v>636</c:v>
                </c:pt>
                <c:pt idx="107">
                  <c:v>642</c:v>
                </c:pt>
                <c:pt idx="108">
                  <c:v>648</c:v>
                </c:pt>
                <c:pt idx="109">
                  <c:v>654</c:v>
                </c:pt>
                <c:pt idx="110">
                  <c:v>660</c:v>
                </c:pt>
                <c:pt idx="111">
                  <c:v>666</c:v>
                </c:pt>
                <c:pt idx="112">
                  <c:v>672</c:v>
                </c:pt>
                <c:pt idx="113">
                  <c:v>678</c:v>
                </c:pt>
                <c:pt idx="114">
                  <c:v>684</c:v>
                </c:pt>
                <c:pt idx="115">
                  <c:v>690</c:v>
                </c:pt>
                <c:pt idx="116">
                  <c:v>696</c:v>
                </c:pt>
                <c:pt idx="117">
                  <c:v>702</c:v>
                </c:pt>
                <c:pt idx="118">
                  <c:v>708</c:v>
                </c:pt>
                <c:pt idx="119">
                  <c:v>714</c:v>
                </c:pt>
                <c:pt idx="120">
                  <c:v>720</c:v>
                </c:pt>
                <c:pt idx="121">
                  <c:v>726</c:v>
                </c:pt>
                <c:pt idx="122">
                  <c:v>732</c:v>
                </c:pt>
                <c:pt idx="123">
                  <c:v>738</c:v>
                </c:pt>
                <c:pt idx="124">
                  <c:v>744</c:v>
                </c:pt>
                <c:pt idx="125">
                  <c:v>750</c:v>
                </c:pt>
                <c:pt idx="126">
                  <c:v>756</c:v>
                </c:pt>
                <c:pt idx="127">
                  <c:v>762</c:v>
                </c:pt>
                <c:pt idx="128">
                  <c:v>768</c:v>
                </c:pt>
                <c:pt idx="129">
                  <c:v>774</c:v>
                </c:pt>
                <c:pt idx="130">
                  <c:v>780</c:v>
                </c:pt>
                <c:pt idx="131">
                  <c:v>786</c:v>
                </c:pt>
                <c:pt idx="132">
                  <c:v>792</c:v>
                </c:pt>
                <c:pt idx="133">
                  <c:v>798</c:v>
                </c:pt>
                <c:pt idx="134">
                  <c:v>804</c:v>
                </c:pt>
                <c:pt idx="135">
                  <c:v>810</c:v>
                </c:pt>
                <c:pt idx="136">
                  <c:v>816</c:v>
                </c:pt>
                <c:pt idx="137">
                  <c:v>822</c:v>
                </c:pt>
                <c:pt idx="138">
                  <c:v>828</c:v>
                </c:pt>
                <c:pt idx="139">
                  <c:v>834</c:v>
                </c:pt>
                <c:pt idx="140">
                  <c:v>840</c:v>
                </c:pt>
                <c:pt idx="141">
                  <c:v>846</c:v>
                </c:pt>
                <c:pt idx="142">
                  <c:v>852</c:v>
                </c:pt>
                <c:pt idx="143">
                  <c:v>858</c:v>
                </c:pt>
                <c:pt idx="144">
                  <c:v>864</c:v>
                </c:pt>
                <c:pt idx="145">
                  <c:v>870</c:v>
                </c:pt>
                <c:pt idx="146">
                  <c:v>876</c:v>
                </c:pt>
                <c:pt idx="147">
                  <c:v>882</c:v>
                </c:pt>
                <c:pt idx="148">
                  <c:v>888</c:v>
                </c:pt>
                <c:pt idx="149">
                  <c:v>894</c:v>
                </c:pt>
                <c:pt idx="150">
                  <c:v>900</c:v>
                </c:pt>
                <c:pt idx="151">
                  <c:v>906</c:v>
                </c:pt>
                <c:pt idx="152">
                  <c:v>912</c:v>
                </c:pt>
                <c:pt idx="153">
                  <c:v>918</c:v>
                </c:pt>
                <c:pt idx="154">
                  <c:v>924</c:v>
                </c:pt>
                <c:pt idx="155">
                  <c:v>930</c:v>
                </c:pt>
                <c:pt idx="156">
                  <c:v>936</c:v>
                </c:pt>
                <c:pt idx="157">
                  <c:v>942</c:v>
                </c:pt>
                <c:pt idx="158">
                  <c:v>948</c:v>
                </c:pt>
                <c:pt idx="159">
                  <c:v>954</c:v>
                </c:pt>
                <c:pt idx="160">
                  <c:v>960</c:v>
                </c:pt>
                <c:pt idx="161">
                  <c:v>966</c:v>
                </c:pt>
                <c:pt idx="162">
                  <c:v>972</c:v>
                </c:pt>
                <c:pt idx="163">
                  <c:v>978</c:v>
                </c:pt>
                <c:pt idx="164">
                  <c:v>984</c:v>
                </c:pt>
                <c:pt idx="165">
                  <c:v>990</c:v>
                </c:pt>
                <c:pt idx="166">
                  <c:v>996</c:v>
                </c:pt>
                <c:pt idx="167">
                  <c:v>1002</c:v>
                </c:pt>
                <c:pt idx="168">
                  <c:v>1008</c:v>
                </c:pt>
                <c:pt idx="169">
                  <c:v>1014</c:v>
                </c:pt>
                <c:pt idx="170">
                  <c:v>1020</c:v>
                </c:pt>
                <c:pt idx="171">
                  <c:v>1026</c:v>
                </c:pt>
                <c:pt idx="172">
                  <c:v>1032</c:v>
                </c:pt>
                <c:pt idx="173">
                  <c:v>1038</c:v>
                </c:pt>
                <c:pt idx="174">
                  <c:v>1044</c:v>
                </c:pt>
                <c:pt idx="175">
                  <c:v>1050</c:v>
                </c:pt>
                <c:pt idx="176">
                  <c:v>1056</c:v>
                </c:pt>
                <c:pt idx="177">
                  <c:v>1062</c:v>
                </c:pt>
                <c:pt idx="178">
                  <c:v>1068</c:v>
                </c:pt>
                <c:pt idx="179">
                  <c:v>1074</c:v>
                </c:pt>
                <c:pt idx="180">
                  <c:v>1080</c:v>
                </c:pt>
                <c:pt idx="181">
                  <c:v>1086</c:v>
                </c:pt>
                <c:pt idx="182">
                  <c:v>1092</c:v>
                </c:pt>
                <c:pt idx="183">
                  <c:v>1098</c:v>
                </c:pt>
                <c:pt idx="184">
                  <c:v>1104</c:v>
                </c:pt>
                <c:pt idx="185">
                  <c:v>1110</c:v>
                </c:pt>
                <c:pt idx="186">
                  <c:v>1116</c:v>
                </c:pt>
                <c:pt idx="187">
                  <c:v>1122</c:v>
                </c:pt>
                <c:pt idx="188">
                  <c:v>1128</c:v>
                </c:pt>
                <c:pt idx="189">
                  <c:v>1134</c:v>
                </c:pt>
                <c:pt idx="190">
                  <c:v>1140</c:v>
                </c:pt>
                <c:pt idx="191">
                  <c:v>1146</c:v>
                </c:pt>
                <c:pt idx="192">
                  <c:v>1152</c:v>
                </c:pt>
                <c:pt idx="193">
                  <c:v>1158</c:v>
                </c:pt>
                <c:pt idx="194">
                  <c:v>1164</c:v>
                </c:pt>
                <c:pt idx="195">
                  <c:v>1170</c:v>
                </c:pt>
                <c:pt idx="196">
                  <c:v>1176</c:v>
                </c:pt>
                <c:pt idx="197">
                  <c:v>1182</c:v>
                </c:pt>
                <c:pt idx="198">
                  <c:v>1188</c:v>
                </c:pt>
                <c:pt idx="199">
                  <c:v>1194</c:v>
                </c:pt>
                <c:pt idx="200">
                  <c:v>1200</c:v>
                </c:pt>
                <c:pt idx="201">
                  <c:v>1206</c:v>
                </c:pt>
                <c:pt idx="202">
                  <c:v>1212</c:v>
                </c:pt>
                <c:pt idx="203">
                  <c:v>1218</c:v>
                </c:pt>
                <c:pt idx="204">
                  <c:v>1224</c:v>
                </c:pt>
                <c:pt idx="205">
                  <c:v>1230</c:v>
                </c:pt>
                <c:pt idx="206">
                  <c:v>1236</c:v>
                </c:pt>
                <c:pt idx="207">
                  <c:v>1242</c:v>
                </c:pt>
                <c:pt idx="208">
                  <c:v>1248</c:v>
                </c:pt>
                <c:pt idx="209">
                  <c:v>1254</c:v>
                </c:pt>
                <c:pt idx="210">
                  <c:v>1260</c:v>
                </c:pt>
                <c:pt idx="211">
                  <c:v>1266</c:v>
                </c:pt>
                <c:pt idx="212">
                  <c:v>1272</c:v>
                </c:pt>
                <c:pt idx="213">
                  <c:v>1278</c:v>
                </c:pt>
                <c:pt idx="214">
                  <c:v>1284</c:v>
                </c:pt>
                <c:pt idx="215">
                  <c:v>1290</c:v>
                </c:pt>
                <c:pt idx="216">
                  <c:v>1296</c:v>
                </c:pt>
                <c:pt idx="217">
                  <c:v>1302</c:v>
                </c:pt>
                <c:pt idx="218">
                  <c:v>1308</c:v>
                </c:pt>
                <c:pt idx="219">
                  <c:v>1314</c:v>
                </c:pt>
                <c:pt idx="220">
                  <c:v>1320</c:v>
                </c:pt>
                <c:pt idx="221">
                  <c:v>1326</c:v>
                </c:pt>
                <c:pt idx="222">
                  <c:v>1332</c:v>
                </c:pt>
                <c:pt idx="223">
                  <c:v>1338</c:v>
                </c:pt>
                <c:pt idx="224">
                  <c:v>1344</c:v>
                </c:pt>
                <c:pt idx="225">
                  <c:v>1350</c:v>
                </c:pt>
                <c:pt idx="226">
                  <c:v>1356</c:v>
                </c:pt>
                <c:pt idx="227">
                  <c:v>1362</c:v>
                </c:pt>
                <c:pt idx="228">
                  <c:v>1368</c:v>
                </c:pt>
                <c:pt idx="229">
                  <c:v>1374</c:v>
                </c:pt>
                <c:pt idx="230">
                  <c:v>1380</c:v>
                </c:pt>
                <c:pt idx="231">
                  <c:v>1386</c:v>
                </c:pt>
                <c:pt idx="232">
                  <c:v>1392</c:v>
                </c:pt>
                <c:pt idx="233">
                  <c:v>1398</c:v>
                </c:pt>
                <c:pt idx="234">
                  <c:v>1404</c:v>
                </c:pt>
                <c:pt idx="235">
                  <c:v>1410</c:v>
                </c:pt>
                <c:pt idx="236">
                  <c:v>1416</c:v>
                </c:pt>
                <c:pt idx="237">
                  <c:v>1422</c:v>
                </c:pt>
                <c:pt idx="238">
                  <c:v>1428</c:v>
                </c:pt>
                <c:pt idx="239">
                  <c:v>1434</c:v>
                </c:pt>
                <c:pt idx="240">
                  <c:v>1440</c:v>
                </c:pt>
                <c:pt idx="241">
                  <c:v>1446</c:v>
                </c:pt>
                <c:pt idx="242">
                  <c:v>1452</c:v>
                </c:pt>
                <c:pt idx="243">
                  <c:v>1458</c:v>
                </c:pt>
                <c:pt idx="244">
                  <c:v>1464</c:v>
                </c:pt>
                <c:pt idx="245">
                  <c:v>1470</c:v>
                </c:pt>
                <c:pt idx="246">
                  <c:v>1476</c:v>
                </c:pt>
                <c:pt idx="247">
                  <c:v>1482</c:v>
                </c:pt>
                <c:pt idx="248">
                  <c:v>1488</c:v>
                </c:pt>
                <c:pt idx="249">
                  <c:v>1494</c:v>
                </c:pt>
                <c:pt idx="250">
                  <c:v>1500</c:v>
                </c:pt>
                <c:pt idx="251">
                  <c:v>1506</c:v>
                </c:pt>
                <c:pt idx="252">
                  <c:v>1512</c:v>
                </c:pt>
                <c:pt idx="253">
                  <c:v>1518</c:v>
                </c:pt>
                <c:pt idx="254">
                  <c:v>1524</c:v>
                </c:pt>
                <c:pt idx="255">
                  <c:v>1530</c:v>
                </c:pt>
                <c:pt idx="256">
                  <c:v>1536</c:v>
                </c:pt>
                <c:pt idx="257">
                  <c:v>1542</c:v>
                </c:pt>
                <c:pt idx="258">
                  <c:v>1548</c:v>
                </c:pt>
                <c:pt idx="259">
                  <c:v>1554</c:v>
                </c:pt>
                <c:pt idx="260">
                  <c:v>1560</c:v>
                </c:pt>
                <c:pt idx="261">
                  <c:v>1566</c:v>
                </c:pt>
                <c:pt idx="262">
                  <c:v>1572</c:v>
                </c:pt>
                <c:pt idx="263">
                  <c:v>1578</c:v>
                </c:pt>
                <c:pt idx="264">
                  <c:v>1584</c:v>
                </c:pt>
                <c:pt idx="265">
                  <c:v>1590</c:v>
                </c:pt>
                <c:pt idx="266">
                  <c:v>1596</c:v>
                </c:pt>
                <c:pt idx="267">
                  <c:v>1602</c:v>
                </c:pt>
                <c:pt idx="268">
                  <c:v>1608</c:v>
                </c:pt>
                <c:pt idx="269">
                  <c:v>1614</c:v>
                </c:pt>
                <c:pt idx="270">
                  <c:v>1620</c:v>
                </c:pt>
                <c:pt idx="271">
                  <c:v>1626</c:v>
                </c:pt>
                <c:pt idx="272">
                  <c:v>1632</c:v>
                </c:pt>
                <c:pt idx="273">
                  <c:v>1638</c:v>
                </c:pt>
                <c:pt idx="274">
                  <c:v>1644</c:v>
                </c:pt>
                <c:pt idx="275">
                  <c:v>1650</c:v>
                </c:pt>
                <c:pt idx="276">
                  <c:v>1656</c:v>
                </c:pt>
                <c:pt idx="277">
                  <c:v>1662</c:v>
                </c:pt>
                <c:pt idx="278">
                  <c:v>1668</c:v>
                </c:pt>
                <c:pt idx="279">
                  <c:v>1674</c:v>
                </c:pt>
                <c:pt idx="280">
                  <c:v>1680</c:v>
                </c:pt>
                <c:pt idx="281">
                  <c:v>1686</c:v>
                </c:pt>
                <c:pt idx="282">
                  <c:v>1692</c:v>
                </c:pt>
                <c:pt idx="283">
                  <c:v>1698</c:v>
                </c:pt>
                <c:pt idx="284">
                  <c:v>1704</c:v>
                </c:pt>
                <c:pt idx="285">
                  <c:v>1710</c:v>
                </c:pt>
                <c:pt idx="286">
                  <c:v>1716</c:v>
                </c:pt>
                <c:pt idx="287">
                  <c:v>1722</c:v>
                </c:pt>
                <c:pt idx="288">
                  <c:v>1728</c:v>
                </c:pt>
                <c:pt idx="289">
                  <c:v>1734</c:v>
                </c:pt>
                <c:pt idx="290">
                  <c:v>1740</c:v>
                </c:pt>
                <c:pt idx="291">
                  <c:v>1746</c:v>
                </c:pt>
                <c:pt idx="292">
                  <c:v>1752</c:v>
                </c:pt>
                <c:pt idx="293">
                  <c:v>1758</c:v>
                </c:pt>
                <c:pt idx="294">
                  <c:v>1764</c:v>
                </c:pt>
                <c:pt idx="295">
                  <c:v>1770</c:v>
                </c:pt>
                <c:pt idx="296">
                  <c:v>1776</c:v>
                </c:pt>
                <c:pt idx="297">
                  <c:v>1782</c:v>
                </c:pt>
                <c:pt idx="298">
                  <c:v>1788</c:v>
                </c:pt>
                <c:pt idx="299">
                  <c:v>1794</c:v>
                </c:pt>
                <c:pt idx="300">
                  <c:v>1800</c:v>
                </c:pt>
                <c:pt idx="301">
                  <c:v>1806</c:v>
                </c:pt>
                <c:pt idx="302">
                  <c:v>1812</c:v>
                </c:pt>
                <c:pt idx="303">
                  <c:v>1818</c:v>
                </c:pt>
                <c:pt idx="304">
                  <c:v>1824</c:v>
                </c:pt>
                <c:pt idx="305">
                  <c:v>1830</c:v>
                </c:pt>
                <c:pt idx="306">
                  <c:v>1836</c:v>
                </c:pt>
                <c:pt idx="307">
                  <c:v>1842</c:v>
                </c:pt>
                <c:pt idx="308">
                  <c:v>1848</c:v>
                </c:pt>
                <c:pt idx="309">
                  <c:v>1854</c:v>
                </c:pt>
                <c:pt idx="310">
                  <c:v>1860</c:v>
                </c:pt>
                <c:pt idx="311">
                  <c:v>1866</c:v>
                </c:pt>
                <c:pt idx="312">
                  <c:v>1872</c:v>
                </c:pt>
                <c:pt idx="313">
                  <c:v>1878</c:v>
                </c:pt>
                <c:pt idx="314">
                  <c:v>1884</c:v>
                </c:pt>
                <c:pt idx="315">
                  <c:v>1890</c:v>
                </c:pt>
                <c:pt idx="316">
                  <c:v>1896</c:v>
                </c:pt>
                <c:pt idx="317">
                  <c:v>1902</c:v>
                </c:pt>
                <c:pt idx="318">
                  <c:v>1908</c:v>
                </c:pt>
                <c:pt idx="319">
                  <c:v>1914</c:v>
                </c:pt>
                <c:pt idx="320">
                  <c:v>1920</c:v>
                </c:pt>
                <c:pt idx="321">
                  <c:v>1926</c:v>
                </c:pt>
                <c:pt idx="322">
                  <c:v>1932</c:v>
                </c:pt>
                <c:pt idx="323">
                  <c:v>1938</c:v>
                </c:pt>
                <c:pt idx="324">
                  <c:v>1944</c:v>
                </c:pt>
                <c:pt idx="325">
                  <c:v>1950</c:v>
                </c:pt>
                <c:pt idx="326">
                  <c:v>1956</c:v>
                </c:pt>
                <c:pt idx="327">
                  <c:v>1962</c:v>
                </c:pt>
                <c:pt idx="328">
                  <c:v>1968</c:v>
                </c:pt>
                <c:pt idx="329">
                  <c:v>1974</c:v>
                </c:pt>
                <c:pt idx="330">
                  <c:v>1980</c:v>
                </c:pt>
                <c:pt idx="331">
                  <c:v>1986</c:v>
                </c:pt>
                <c:pt idx="332">
                  <c:v>1992</c:v>
                </c:pt>
                <c:pt idx="333">
                  <c:v>1998</c:v>
                </c:pt>
                <c:pt idx="334">
                  <c:v>2004</c:v>
                </c:pt>
                <c:pt idx="335">
                  <c:v>2010</c:v>
                </c:pt>
                <c:pt idx="336">
                  <c:v>2016</c:v>
                </c:pt>
                <c:pt idx="337">
                  <c:v>2022</c:v>
                </c:pt>
                <c:pt idx="338">
                  <c:v>2028</c:v>
                </c:pt>
                <c:pt idx="339">
                  <c:v>2034</c:v>
                </c:pt>
                <c:pt idx="340">
                  <c:v>2040</c:v>
                </c:pt>
                <c:pt idx="341">
                  <c:v>2046</c:v>
                </c:pt>
                <c:pt idx="342">
                  <c:v>2052</c:v>
                </c:pt>
                <c:pt idx="343">
                  <c:v>2058</c:v>
                </c:pt>
                <c:pt idx="344">
                  <c:v>2064</c:v>
                </c:pt>
                <c:pt idx="345">
                  <c:v>2070</c:v>
                </c:pt>
                <c:pt idx="346">
                  <c:v>2076</c:v>
                </c:pt>
                <c:pt idx="347">
                  <c:v>2082</c:v>
                </c:pt>
                <c:pt idx="348">
                  <c:v>2088</c:v>
                </c:pt>
                <c:pt idx="349">
                  <c:v>2094</c:v>
                </c:pt>
                <c:pt idx="350">
                  <c:v>2100</c:v>
                </c:pt>
                <c:pt idx="351">
                  <c:v>2106</c:v>
                </c:pt>
                <c:pt idx="352">
                  <c:v>2112</c:v>
                </c:pt>
                <c:pt idx="353">
                  <c:v>2118</c:v>
                </c:pt>
                <c:pt idx="354">
                  <c:v>2124</c:v>
                </c:pt>
                <c:pt idx="355">
                  <c:v>2130</c:v>
                </c:pt>
                <c:pt idx="356">
                  <c:v>2136</c:v>
                </c:pt>
                <c:pt idx="357">
                  <c:v>2142</c:v>
                </c:pt>
                <c:pt idx="358">
                  <c:v>2148</c:v>
                </c:pt>
                <c:pt idx="359">
                  <c:v>2154</c:v>
                </c:pt>
                <c:pt idx="360">
                  <c:v>2160</c:v>
                </c:pt>
                <c:pt idx="361">
                  <c:v>2166</c:v>
                </c:pt>
                <c:pt idx="362">
                  <c:v>2172</c:v>
                </c:pt>
                <c:pt idx="363">
                  <c:v>2178</c:v>
                </c:pt>
                <c:pt idx="364">
                  <c:v>2184</c:v>
                </c:pt>
                <c:pt idx="365">
                  <c:v>2190</c:v>
                </c:pt>
                <c:pt idx="366">
                  <c:v>2196</c:v>
                </c:pt>
                <c:pt idx="367">
                  <c:v>2202</c:v>
                </c:pt>
                <c:pt idx="368">
                  <c:v>2208</c:v>
                </c:pt>
                <c:pt idx="369">
                  <c:v>2214</c:v>
                </c:pt>
                <c:pt idx="370">
                  <c:v>2220</c:v>
                </c:pt>
                <c:pt idx="371">
                  <c:v>2226</c:v>
                </c:pt>
                <c:pt idx="372">
                  <c:v>2232</c:v>
                </c:pt>
                <c:pt idx="373">
                  <c:v>2238</c:v>
                </c:pt>
                <c:pt idx="374">
                  <c:v>2244</c:v>
                </c:pt>
                <c:pt idx="375">
                  <c:v>2250</c:v>
                </c:pt>
                <c:pt idx="376">
                  <c:v>2256</c:v>
                </c:pt>
                <c:pt idx="377">
                  <c:v>2262</c:v>
                </c:pt>
                <c:pt idx="378">
                  <c:v>2268</c:v>
                </c:pt>
                <c:pt idx="379">
                  <c:v>2274</c:v>
                </c:pt>
                <c:pt idx="380">
                  <c:v>2280</c:v>
                </c:pt>
                <c:pt idx="381">
                  <c:v>2286</c:v>
                </c:pt>
                <c:pt idx="382">
                  <c:v>2292</c:v>
                </c:pt>
                <c:pt idx="383">
                  <c:v>2298</c:v>
                </c:pt>
                <c:pt idx="384">
                  <c:v>2304</c:v>
                </c:pt>
                <c:pt idx="385">
                  <c:v>2310</c:v>
                </c:pt>
                <c:pt idx="386">
                  <c:v>2316</c:v>
                </c:pt>
                <c:pt idx="387">
                  <c:v>2322</c:v>
                </c:pt>
                <c:pt idx="388">
                  <c:v>2328</c:v>
                </c:pt>
                <c:pt idx="389">
                  <c:v>2334</c:v>
                </c:pt>
                <c:pt idx="390">
                  <c:v>2340</c:v>
                </c:pt>
                <c:pt idx="391">
                  <c:v>2346</c:v>
                </c:pt>
                <c:pt idx="392">
                  <c:v>2352</c:v>
                </c:pt>
                <c:pt idx="393">
                  <c:v>2358</c:v>
                </c:pt>
                <c:pt idx="394">
                  <c:v>2364</c:v>
                </c:pt>
                <c:pt idx="395">
                  <c:v>2370</c:v>
                </c:pt>
                <c:pt idx="396">
                  <c:v>2376</c:v>
                </c:pt>
                <c:pt idx="397">
                  <c:v>2382</c:v>
                </c:pt>
                <c:pt idx="398">
                  <c:v>2388</c:v>
                </c:pt>
                <c:pt idx="399">
                  <c:v>2394</c:v>
                </c:pt>
                <c:pt idx="400">
                  <c:v>2400</c:v>
                </c:pt>
                <c:pt idx="401">
                  <c:v>2406</c:v>
                </c:pt>
                <c:pt idx="402">
                  <c:v>2412</c:v>
                </c:pt>
                <c:pt idx="403">
                  <c:v>2418</c:v>
                </c:pt>
                <c:pt idx="404">
                  <c:v>2424</c:v>
                </c:pt>
                <c:pt idx="405">
                  <c:v>2430</c:v>
                </c:pt>
                <c:pt idx="406">
                  <c:v>2436</c:v>
                </c:pt>
                <c:pt idx="407">
                  <c:v>2442</c:v>
                </c:pt>
                <c:pt idx="408">
                  <c:v>2448</c:v>
                </c:pt>
                <c:pt idx="409">
                  <c:v>2454</c:v>
                </c:pt>
                <c:pt idx="410">
                  <c:v>2460</c:v>
                </c:pt>
                <c:pt idx="411">
                  <c:v>2466</c:v>
                </c:pt>
                <c:pt idx="412">
                  <c:v>2472</c:v>
                </c:pt>
                <c:pt idx="413">
                  <c:v>2478</c:v>
                </c:pt>
                <c:pt idx="414">
                  <c:v>2484</c:v>
                </c:pt>
                <c:pt idx="415">
                  <c:v>2490</c:v>
                </c:pt>
                <c:pt idx="416">
                  <c:v>2496</c:v>
                </c:pt>
                <c:pt idx="417">
                  <c:v>2502</c:v>
                </c:pt>
                <c:pt idx="418">
                  <c:v>2508</c:v>
                </c:pt>
                <c:pt idx="419">
                  <c:v>2514</c:v>
                </c:pt>
                <c:pt idx="420">
                  <c:v>2520</c:v>
                </c:pt>
                <c:pt idx="421">
                  <c:v>2526</c:v>
                </c:pt>
                <c:pt idx="422">
                  <c:v>2532</c:v>
                </c:pt>
                <c:pt idx="423">
                  <c:v>2538</c:v>
                </c:pt>
                <c:pt idx="424">
                  <c:v>2544</c:v>
                </c:pt>
                <c:pt idx="425">
                  <c:v>2550</c:v>
                </c:pt>
                <c:pt idx="426">
                  <c:v>2556</c:v>
                </c:pt>
                <c:pt idx="427">
                  <c:v>2562</c:v>
                </c:pt>
                <c:pt idx="428">
                  <c:v>2568</c:v>
                </c:pt>
                <c:pt idx="429">
                  <c:v>2574</c:v>
                </c:pt>
                <c:pt idx="430">
                  <c:v>2580</c:v>
                </c:pt>
                <c:pt idx="431">
                  <c:v>2586</c:v>
                </c:pt>
                <c:pt idx="432">
                  <c:v>2592</c:v>
                </c:pt>
                <c:pt idx="433">
                  <c:v>2598</c:v>
                </c:pt>
                <c:pt idx="434">
                  <c:v>2604</c:v>
                </c:pt>
                <c:pt idx="435">
                  <c:v>2610</c:v>
                </c:pt>
                <c:pt idx="436">
                  <c:v>2616</c:v>
                </c:pt>
                <c:pt idx="437">
                  <c:v>2622</c:v>
                </c:pt>
                <c:pt idx="438">
                  <c:v>2628</c:v>
                </c:pt>
                <c:pt idx="439">
                  <c:v>2634</c:v>
                </c:pt>
                <c:pt idx="440">
                  <c:v>2640</c:v>
                </c:pt>
                <c:pt idx="441">
                  <c:v>2646</c:v>
                </c:pt>
                <c:pt idx="442">
                  <c:v>2652</c:v>
                </c:pt>
                <c:pt idx="443">
                  <c:v>2658</c:v>
                </c:pt>
                <c:pt idx="444">
                  <c:v>2664</c:v>
                </c:pt>
                <c:pt idx="445">
                  <c:v>2670</c:v>
                </c:pt>
                <c:pt idx="446">
                  <c:v>2676</c:v>
                </c:pt>
                <c:pt idx="447">
                  <c:v>2682</c:v>
                </c:pt>
                <c:pt idx="448">
                  <c:v>2688</c:v>
                </c:pt>
                <c:pt idx="449">
                  <c:v>2694</c:v>
                </c:pt>
                <c:pt idx="450">
                  <c:v>2700</c:v>
                </c:pt>
                <c:pt idx="451">
                  <c:v>2706</c:v>
                </c:pt>
                <c:pt idx="452">
                  <c:v>2712</c:v>
                </c:pt>
                <c:pt idx="453">
                  <c:v>2718</c:v>
                </c:pt>
                <c:pt idx="454">
                  <c:v>2724</c:v>
                </c:pt>
                <c:pt idx="455">
                  <c:v>2730</c:v>
                </c:pt>
                <c:pt idx="456">
                  <c:v>2736</c:v>
                </c:pt>
                <c:pt idx="457">
                  <c:v>2742</c:v>
                </c:pt>
                <c:pt idx="458">
                  <c:v>2748</c:v>
                </c:pt>
                <c:pt idx="459">
                  <c:v>2754</c:v>
                </c:pt>
                <c:pt idx="460">
                  <c:v>2760</c:v>
                </c:pt>
                <c:pt idx="461">
                  <c:v>2766</c:v>
                </c:pt>
                <c:pt idx="462">
                  <c:v>2772</c:v>
                </c:pt>
                <c:pt idx="463">
                  <c:v>2778</c:v>
                </c:pt>
                <c:pt idx="464">
                  <c:v>2784</c:v>
                </c:pt>
                <c:pt idx="465">
                  <c:v>2790</c:v>
                </c:pt>
                <c:pt idx="466">
                  <c:v>2796</c:v>
                </c:pt>
                <c:pt idx="467">
                  <c:v>2802</c:v>
                </c:pt>
                <c:pt idx="468">
                  <c:v>2808</c:v>
                </c:pt>
                <c:pt idx="469">
                  <c:v>2814</c:v>
                </c:pt>
                <c:pt idx="470">
                  <c:v>2820</c:v>
                </c:pt>
                <c:pt idx="471">
                  <c:v>2826</c:v>
                </c:pt>
                <c:pt idx="472">
                  <c:v>2832</c:v>
                </c:pt>
                <c:pt idx="473">
                  <c:v>2838</c:v>
                </c:pt>
                <c:pt idx="474">
                  <c:v>2844</c:v>
                </c:pt>
                <c:pt idx="475">
                  <c:v>2850</c:v>
                </c:pt>
                <c:pt idx="476">
                  <c:v>2856</c:v>
                </c:pt>
                <c:pt idx="477">
                  <c:v>2862</c:v>
                </c:pt>
                <c:pt idx="478">
                  <c:v>2868</c:v>
                </c:pt>
                <c:pt idx="479">
                  <c:v>2874</c:v>
                </c:pt>
                <c:pt idx="480">
                  <c:v>2880</c:v>
                </c:pt>
              </c:numCache>
            </c:numRef>
          </c:cat>
          <c:val>
            <c:numRef>
              <c:f>'T=30ans'!$C$16:$C$496</c:f>
              <c:numCache>
                <c:formatCode>0.00</c:formatCode>
                <c:ptCount val="481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#N/A</c:v>
                </c:pt>
                <c:pt idx="63">
                  <c:v>#N/A</c:v>
                </c:pt>
                <c:pt idx="64">
                  <c:v>#N/A</c:v>
                </c:pt>
                <c:pt idx="65">
                  <c:v>#N/A</c:v>
                </c:pt>
                <c:pt idx="66">
                  <c:v>#N/A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  <c:pt idx="70">
                  <c:v>#N/A</c:v>
                </c:pt>
                <c:pt idx="71">
                  <c:v>#N/A</c:v>
                </c:pt>
                <c:pt idx="72">
                  <c:v>#N/A</c:v>
                </c:pt>
                <c:pt idx="73">
                  <c:v>#N/A</c:v>
                </c:pt>
                <c:pt idx="74">
                  <c:v>#N/A</c:v>
                </c:pt>
                <c:pt idx="75">
                  <c:v>#N/A</c:v>
                </c:pt>
                <c:pt idx="76">
                  <c:v>#N/A</c:v>
                </c:pt>
                <c:pt idx="77">
                  <c:v>#N/A</c:v>
                </c:pt>
                <c:pt idx="78">
                  <c:v>#N/A</c:v>
                </c:pt>
                <c:pt idx="79">
                  <c:v>#N/A</c:v>
                </c:pt>
                <c:pt idx="80">
                  <c:v>#N/A</c:v>
                </c:pt>
                <c:pt idx="81">
                  <c:v>#N/A</c:v>
                </c:pt>
                <c:pt idx="82">
                  <c:v>#N/A</c:v>
                </c:pt>
                <c:pt idx="83">
                  <c:v>#N/A</c:v>
                </c:pt>
                <c:pt idx="84">
                  <c:v>#N/A</c:v>
                </c:pt>
                <c:pt idx="85">
                  <c:v>#N/A</c:v>
                </c:pt>
                <c:pt idx="86">
                  <c:v>#N/A</c:v>
                </c:pt>
                <c:pt idx="87">
                  <c:v>#N/A</c:v>
                </c:pt>
                <c:pt idx="88">
                  <c:v>#N/A</c:v>
                </c:pt>
                <c:pt idx="89">
                  <c:v>#N/A</c:v>
                </c:pt>
                <c:pt idx="90">
                  <c:v>#N/A</c:v>
                </c:pt>
                <c:pt idx="91">
                  <c:v>#N/A</c:v>
                </c:pt>
                <c:pt idx="92">
                  <c:v>#N/A</c:v>
                </c:pt>
                <c:pt idx="93">
                  <c:v>#N/A</c:v>
                </c:pt>
                <c:pt idx="94">
                  <c:v>#N/A</c:v>
                </c:pt>
                <c:pt idx="95">
                  <c:v>#N/A</c:v>
                </c:pt>
                <c:pt idx="96">
                  <c:v>#N/A</c:v>
                </c:pt>
                <c:pt idx="97">
                  <c:v>#N/A</c:v>
                </c:pt>
                <c:pt idx="98">
                  <c:v>#N/A</c:v>
                </c:pt>
                <c:pt idx="99">
                  <c:v>#N/A</c:v>
                </c:pt>
                <c:pt idx="100">
                  <c:v>#N/A</c:v>
                </c:pt>
                <c:pt idx="101">
                  <c:v>#N/A</c:v>
                </c:pt>
                <c:pt idx="102">
                  <c:v>#N/A</c:v>
                </c:pt>
                <c:pt idx="103">
                  <c:v>#N/A</c:v>
                </c:pt>
                <c:pt idx="104">
                  <c:v>#N/A</c:v>
                </c:pt>
                <c:pt idx="105">
                  <c:v>#N/A</c:v>
                </c:pt>
                <c:pt idx="106">
                  <c:v>#N/A</c:v>
                </c:pt>
                <c:pt idx="107">
                  <c:v>#N/A</c:v>
                </c:pt>
                <c:pt idx="108">
                  <c:v>#N/A</c:v>
                </c:pt>
                <c:pt idx="109">
                  <c:v>#N/A</c:v>
                </c:pt>
                <c:pt idx="110">
                  <c:v>#N/A</c:v>
                </c:pt>
                <c:pt idx="111">
                  <c:v>#N/A</c:v>
                </c:pt>
                <c:pt idx="112">
                  <c:v>#N/A</c:v>
                </c:pt>
                <c:pt idx="113">
                  <c:v>#N/A</c:v>
                </c:pt>
                <c:pt idx="114">
                  <c:v>#N/A</c:v>
                </c:pt>
                <c:pt idx="115">
                  <c:v>#N/A</c:v>
                </c:pt>
                <c:pt idx="116">
                  <c:v>#N/A</c:v>
                </c:pt>
                <c:pt idx="117">
                  <c:v>#N/A</c:v>
                </c:pt>
                <c:pt idx="118">
                  <c:v>#N/A</c:v>
                </c:pt>
                <c:pt idx="119">
                  <c:v>#N/A</c:v>
                </c:pt>
                <c:pt idx="120">
                  <c:v>#N/A</c:v>
                </c:pt>
                <c:pt idx="121">
                  <c:v>#N/A</c:v>
                </c:pt>
                <c:pt idx="122">
                  <c:v>#N/A</c:v>
                </c:pt>
                <c:pt idx="123">
                  <c:v>#N/A</c:v>
                </c:pt>
                <c:pt idx="124">
                  <c:v>#N/A</c:v>
                </c:pt>
                <c:pt idx="125">
                  <c:v>#N/A</c:v>
                </c:pt>
                <c:pt idx="126">
                  <c:v>#N/A</c:v>
                </c:pt>
                <c:pt idx="127">
                  <c:v>#N/A</c:v>
                </c:pt>
                <c:pt idx="128">
                  <c:v>#N/A</c:v>
                </c:pt>
                <c:pt idx="129">
                  <c:v>#N/A</c:v>
                </c:pt>
                <c:pt idx="130">
                  <c:v>#N/A</c:v>
                </c:pt>
                <c:pt idx="131">
                  <c:v>#N/A</c:v>
                </c:pt>
                <c:pt idx="132">
                  <c:v>#N/A</c:v>
                </c:pt>
                <c:pt idx="133">
                  <c:v>#N/A</c:v>
                </c:pt>
                <c:pt idx="134">
                  <c:v>#N/A</c:v>
                </c:pt>
                <c:pt idx="135">
                  <c:v>#N/A</c:v>
                </c:pt>
                <c:pt idx="136">
                  <c:v>#N/A</c:v>
                </c:pt>
                <c:pt idx="137">
                  <c:v>#N/A</c:v>
                </c:pt>
                <c:pt idx="138">
                  <c:v>#N/A</c:v>
                </c:pt>
                <c:pt idx="139">
                  <c:v>#N/A</c:v>
                </c:pt>
                <c:pt idx="140">
                  <c:v>#N/A</c:v>
                </c:pt>
                <c:pt idx="141">
                  <c:v>#N/A</c:v>
                </c:pt>
                <c:pt idx="142">
                  <c:v>#N/A</c:v>
                </c:pt>
                <c:pt idx="143">
                  <c:v>#N/A</c:v>
                </c:pt>
                <c:pt idx="144">
                  <c:v>#N/A</c:v>
                </c:pt>
                <c:pt idx="145">
                  <c:v>#N/A</c:v>
                </c:pt>
                <c:pt idx="146">
                  <c:v>#N/A</c:v>
                </c:pt>
                <c:pt idx="147">
                  <c:v>#N/A</c:v>
                </c:pt>
                <c:pt idx="148">
                  <c:v>#N/A</c:v>
                </c:pt>
                <c:pt idx="149">
                  <c:v>#N/A</c:v>
                </c:pt>
                <c:pt idx="150">
                  <c:v>#N/A</c:v>
                </c:pt>
                <c:pt idx="151">
                  <c:v>#N/A</c:v>
                </c:pt>
                <c:pt idx="152">
                  <c:v>#N/A</c:v>
                </c:pt>
                <c:pt idx="153">
                  <c:v>#N/A</c:v>
                </c:pt>
                <c:pt idx="154">
                  <c:v>#N/A</c:v>
                </c:pt>
                <c:pt idx="155">
                  <c:v>#N/A</c:v>
                </c:pt>
                <c:pt idx="156">
                  <c:v>#N/A</c:v>
                </c:pt>
                <c:pt idx="157">
                  <c:v>#N/A</c:v>
                </c:pt>
                <c:pt idx="158">
                  <c:v>#N/A</c:v>
                </c:pt>
                <c:pt idx="159">
                  <c:v>#N/A</c:v>
                </c:pt>
                <c:pt idx="160">
                  <c:v>#N/A</c:v>
                </c:pt>
                <c:pt idx="161">
                  <c:v>#N/A</c:v>
                </c:pt>
                <c:pt idx="162">
                  <c:v>#N/A</c:v>
                </c:pt>
                <c:pt idx="163">
                  <c:v>#N/A</c:v>
                </c:pt>
                <c:pt idx="164">
                  <c:v>#N/A</c:v>
                </c:pt>
                <c:pt idx="165">
                  <c:v>#N/A</c:v>
                </c:pt>
                <c:pt idx="166">
                  <c:v>#N/A</c:v>
                </c:pt>
                <c:pt idx="167">
                  <c:v>#N/A</c:v>
                </c:pt>
                <c:pt idx="168">
                  <c:v>#N/A</c:v>
                </c:pt>
                <c:pt idx="169">
                  <c:v>#N/A</c:v>
                </c:pt>
                <c:pt idx="170">
                  <c:v>#N/A</c:v>
                </c:pt>
                <c:pt idx="171">
                  <c:v>#N/A</c:v>
                </c:pt>
                <c:pt idx="172">
                  <c:v>#N/A</c:v>
                </c:pt>
                <c:pt idx="173">
                  <c:v>#N/A</c:v>
                </c:pt>
                <c:pt idx="174">
                  <c:v>#N/A</c:v>
                </c:pt>
                <c:pt idx="175">
                  <c:v>#N/A</c:v>
                </c:pt>
                <c:pt idx="176">
                  <c:v>#N/A</c:v>
                </c:pt>
                <c:pt idx="177">
                  <c:v>#N/A</c:v>
                </c:pt>
                <c:pt idx="178">
                  <c:v>#N/A</c:v>
                </c:pt>
                <c:pt idx="179">
                  <c:v>#N/A</c:v>
                </c:pt>
                <c:pt idx="180">
                  <c:v>#N/A</c:v>
                </c:pt>
                <c:pt idx="181">
                  <c:v>#N/A</c:v>
                </c:pt>
                <c:pt idx="182">
                  <c:v>#N/A</c:v>
                </c:pt>
                <c:pt idx="183">
                  <c:v>#N/A</c:v>
                </c:pt>
                <c:pt idx="184">
                  <c:v>#N/A</c:v>
                </c:pt>
                <c:pt idx="185">
                  <c:v>#N/A</c:v>
                </c:pt>
                <c:pt idx="186">
                  <c:v>#N/A</c:v>
                </c:pt>
                <c:pt idx="187">
                  <c:v>#N/A</c:v>
                </c:pt>
                <c:pt idx="188">
                  <c:v>#N/A</c:v>
                </c:pt>
                <c:pt idx="189">
                  <c:v>#N/A</c:v>
                </c:pt>
                <c:pt idx="190">
                  <c:v>#N/A</c:v>
                </c:pt>
                <c:pt idx="191">
                  <c:v>#N/A</c:v>
                </c:pt>
                <c:pt idx="192">
                  <c:v>#N/A</c:v>
                </c:pt>
                <c:pt idx="193">
                  <c:v>#N/A</c:v>
                </c:pt>
                <c:pt idx="194">
                  <c:v>#N/A</c:v>
                </c:pt>
                <c:pt idx="195">
                  <c:v>#N/A</c:v>
                </c:pt>
                <c:pt idx="196">
                  <c:v>#N/A</c:v>
                </c:pt>
                <c:pt idx="197">
                  <c:v>#N/A</c:v>
                </c:pt>
                <c:pt idx="198">
                  <c:v>#N/A</c:v>
                </c:pt>
                <c:pt idx="199">
                  <c:v>#N/A</c:v>
                </c:pt>
                <c:pt idx="200">
                  <c:v>#N/A</c:v>
                </c:pt>
                <c:pt idx="201">
                  <c:v>#N/A</c:v>
                </c:pt>
                <c:pt idx="202">
                  <c:v>#N/A</c:v>
                </c:pt>
                <c:pt idx="203">
                  <c:v>#N/A</c:v>
                </c:pt>
                <c:pt idx="204">
                  <c:v>#N/A</c:v>
                </c:pt>
                <c:pt idx="205">
                  <c:v>#N/A</c:v>
                </c:pt>
                <c:pt idx="206">
                  <c:v>#N/A</c:v>
                </c:pt>
                <c:pt idx="207">
                  <c:v>#N/A</c:v>
                </c:pt>
                <c:pt idx="208">
                  <c:v>#N/A</c:v>
                </c:pt>
                <c:pt idx="209">
                  <c:v>#N/A</c:v>
                </c:pt>
                <c:pt idx="210">
                  <c:v>#N/A</c:v>
                </c:pt>
                <c:pt idx="211">
                  <c:v>#N/A</c:v>
                </c:pt>
                <c:pt idx="212">
                  <c:v>#N/A</c:v>
                </c:pt>
                <c:pt idx="213">
                  <c:v>#N/A</c:v>
                </c:pt>
                <c:pt idx="214">
                  <c:v>#N/A</c:v>
                </c:pt>
                <c:pt idx="215">
                  <c:v>#N/A</c:v>
                </c:pt>
                <c:pt idx="216">
                  <c:v>#N/A</c:v>
                </c:pt>
                <c:pt idx="217">
                  <c:v>#N/A</c:v>
                </c:pt>
                <c:pt idx="218">
                  <c:v>#N/A</c:v>
                </c:pt>
                <c:pt idx="219">
                  <c:v>#N/A</c:v>
                </c:pt>
                <c:pt idx="220">
                  <c:v>#N/A</c:v>
                </c:pt>
                <c:pt idx="221">
                  <c:v>#N/A</c:v>
                </c:pt>
                <c:pt idx="222">
                  <c:v>#N/A</c:v>
                </c:pt>
                <c:pt idx="223">
                  <c:v>#N/A</c:v>
                </c:pt>
                <c:pt idx="224">
                  <c:v>#N/A</c:v>
                </c:pt>
                <c:pt idx="225">
                  <c:v>#N/A</c:v>
                </c:pt>
                <c:pt idx="226">
                  <c:v>#N/A</c:v>
                </c:pt>
                <c:pt idx="227">
                  <c:v>#N/A</c:v>
                </c:pt>
                <c:pt idx="228">
                  <c:v>#N/A</c:v>
                </c:pt>
                <c:pt idx="229">
                  <c:v>#N/A</c:v>
                </c:pt>
                <c:pt idx="230">
                  <c:v>#N/A</c:v>
                </c:pt>
                <c:pt idx="231">
                  <c:v>#N/A</c:v>
                </c:pt>
                <c:pt idx="232">
                  <c:v>#N/A</c:v>
                </c:pt>
                <c:pt idx="233">
                  <c:v>#N/A</c:v>
                </c:pt>
                <c:pt idx="234">
                  <c:v>#N/A</c:v>
                </c:pt>
                <c:pt idx="235">
                  <c:v>#N/A</c:v>
                </c:pt>
                <c:pt idx="236">
                  <c:v>#N/A</c:v>
                </c:pt>
                <c:pt idx="237">
                  <c:v>#N/A</c:v>
                </c:pt>
                <c:pt idx="238">
                  <c:v>#N/A</c:v>
                </c:pt>
                <c:pt idx="239">
                  <c:v>#N/A</c:v>
                </c:pt>
                <c:pt idx="240">
                  <c:v>#N/A</c:v>
                </c:pt>
                <c:pt idx="241">
                  <c:v>#N/A</c:v>
                </c:pt>
                <c:pt idx="242">
                  <c:v>#N/A</c:v>
                </c:pt>
                <c:pt idx="243">
                  <c:v>#N/A</c:v>
                </c:pt>
                <c:pt idx="244">
                  <c:v>#N/A</c:v>
                </c:pt>
                <c:pt idx="245">
                  <c:v>#N/A</c:v>
                </c:pt>
                <c:pt idx="246">
                  <c:v>#N/A</c:v>
                </c:pt>
                <c:pt idx="247">
                  <c:v>#N/A</c:v>
                </c:pt>
                <c:pt idx="248">
                  <c:v>#N/A</c:v>
                </c:pt>
                <c:pt idx="249">
                  <c:v>#N/A</c:v>
                </c:pt>
                <c:pt idx="250">
                  <c:v>#N/A</c:v>
                </c:pt>
                <c:pt idx="251">
                  <c:v>#N/A</c:v>
                </c:pt>
                <c:pt idx="252">
                  <c:v>#N/A</c:v>
                </c:pt>
                <c:pt idx="253">
                  <c:v>#N/A</c:v>
                </c:pt>
                <c:pt idx="254">
                  <c:v>#N/A</c:v>
                </c:pt>
                <c:pt idx="255">
                  <c:v>#N/A</c:v>
                </c:pt>
                <c:pt idx="256">
                  <c:v>#N/A</c:v>
                </c:pt>
                <c:pt idx="257">
                  <c:v>#N/A</c:v>
                </c:pt>
                <c:pt idx="258">
                  <c:v>#N/A</c:v>
                </c:pt>
                <c:pt idx="259">
                  <c:v>#N/A</c:v>
                </c:pt>
                <c:pt idx="260">
                  <c:v>#N/A</c:v>
                </c:pt>
                <c:pt idx="261">
                  <c:v>#N/A</c:v>
                </c:pt>
                <c:pt idx="262">
                  <c:v>#N/A</c:v>
                </c:pt>
                <c:pt idx="263">
                  <c:v>#N/A</c:v>
                </c:pt>
                <c:pt idx="264">
                  <c:v>#N/A</c:v>
                </c:pt>
                <c:pt idx="265">
                  <c:v>#N/A</c:v>
                </c:pt>
                <c:pt idx="266">
                  <c:v>#N/A</c:v>
                </c:pt>
                <c:pt idx="267">
                  <c:v>#N/A</c:v>
                </c:pt>
                <c:pt idx="268">
                  <c:v>#N/A</c:v>
                </c:pt>
                <c:pt idx="269">
                  <c:v>#N/A</c:v>
                </c:pt>
                <c:pt idx="270">
                  <c:v>#N/A</c:v>
                </c:pt>
                <c:pt idx="271">
                  <c:v>#N/A</c:v>
                </c:pt>
                <c:pt idx="272">
                  <c:v>#N/A</c:v>
                </c:pt>
                <c:pt idx="273">
                  <c:v>#N/A</c:v>
                </c:pt>
                <c:pt idx="274">
                  <c:v>#N/A</c:v>
                </c:pt>
                <c:pt idx="275">
                  <c:v>#N/A</c:v>
                </c:pt>
                <c:pt idx="276">
                  <c:v>#N/A</c:v>
                </c:pt>
                <c:pt idx="277">
                  <c:v>#N/A</c:v>
                </c:pt>
                <c:pt idx="278">
                  <c:v>#N/A</c:v>
                </c:pt>
                <c:pt idx="279">
                  <c:v>#N/A</c:v>
                </c:pt>
                <c:pt idx="280">
                  <c:v>#N/A</c:v>
                </c:pt>
                <c:pt idx="281">
                  <c:v>#N/A</c:v>
                </c:pt>
                <c:pt idx="282">
                  <c:v>#N/A</c:v>
                </c:pt>
                <c:pt idx="283">
                  <c:v>#N/A</c:v>
                </c:pt>
                <c:pt idx="284">
                  <c:v>#N/A</c:v>
                </c:pt>
                <c:pt idx="285">
                  <c:v>#N/A</c:v>
                </c:pt>
                <c:pt idx="286">
                  <c:v>#N/A</c:v>
                </c:pt>
                <c:pt idx="287">
                  <c:v>#N/A</c:v>
                </c:pt>
                <c:pt idx="288">
                  <c:v>#N/A</c:v>
                </c:pt>
                <c:pt idx="289">
                  <c:v>#N/A</c:v>
                </c:pt>
                <c:pt idx="290">
                  <c:v>#N/A</c:v>
                </c:pt>
                <c:pt idx="291">
                  <c:v>#N/A</c:v>
                </c:pt>
                <c:pt idx="292">
                  <c:v>#N/A</c:v>
                </c:pt>
                <c:pt idx="293">
                  <c:v>#N/A</c:v>
                </c:pt>
                <c:pt idx="294">
                  <c:v>#N/A</c:v>
                </c:pt>
                <c:pt idx="295">
                  <c:v>#N/A</c:v>
                </c:pt>
                <c:pt idx="296">
                  <c:v>#N/A</c:v>
                </c:pt>
                <c:pt idx="297">
                  <c:v>#N/A</c:v>
                </c:pt>
                <c:pt idx="298">
                  <c:v>#N/A</c:v>
                </c:pt>
                <c:pt idx="299">
                  <c:v>#N/A</c:v>
                </c:pt>
                <c:pt idx="300">
                  <c:v>#N/A</c:v>
                </c:pt>
                <c:pt idx="301">
                  <c:v>#N/A</c:v>
                </c:pt>
                <c:pt idx="302">
                  <c:v>#N/A</c:v>
                </c:pt>
                <c:pt idx="303">
                  <c:v>#N/A</c:v>
                </c:pt>
                <c:pt idx="304">
                  <c:v>#N/A</c:v>
                </c:pt>
                <c:pt idx="305">
                  <c:v>#N/A</c:v>
                </c:pt>
                <c:pt idx="306">
                  <c:v>#N/A</c:v>
                </c:pt>
                <c:pt idx="307">
                  <c:v>#N/A</c:v>
                </c:pt>
                <c:pt idx="308">
                  <c:v>#N/A</c:v>
                </c:pt>
                <c:pt idx="309">
                  <c:v>#N/A</c:v>
                </c:pt>
                <c:pt idx="310">
                  <c:v>#N/A</c:v>
                </c:pt>
                <c:pt idx="311">
                  <c:v>#N/A</c:v>
                </c:pt>
                <c:pt idx="312">
                  <c:v>#N/A</c:v>
                </c:pt>
                <c:pt idx="313">
                  <c:v>#N/A</c:v>
                </c:pt>
                <c:pt idx="314">
                  <c:v>#N/A</c:v>
                </c:pt>
                <c:pt idx="315">
                  <c:v>#N/A</c:v>
                </c:pt>
                <c:pt idx="316">
                  <c:v>#N/A</c:v>
                </c:pt>
                <c:pt idx="317">
                  <c:v>#N/A</c:v>
                </c:pt>
                <c:pt idx="318">
                  <c:v>#N/A</c:v>
                </c:pt>
                <c:pt idx="319">
                  <c:v>#N/A</c:v>
                </c:pt>
                <c:pt idx="320">
                  <c:v>#N/A</c:v>
                </c:pt>
                <c:pt idx="321">
                  <c:v>#N/A</c:v>
                </c:pt>
                <c:pt idx="322">
                  <c:v>#N/A</c:v>
                </c:pt>
                <c:pt idx="323">
                  <c:v>#N/A</c:v>
                </c:pt>
                <c:pt idx="324">
                  <c:v>#N/A</c:v>
                </c:pt>
                <c:pt idx="325">
                  <c:v>#N/A</c:v>
                </c:pt>
                <c:pt idx="326">
                  <c:v>#N/A</c:v>
                </c:pt>
                <c:pt idx="327">
                  <c:v>#N/A</c:v>
                </c:pt>
                <c:pt idx="328">
                  <c:v>#N/A</c:v>
                </c:pt>
                <c:pt idx="329">
                  <c:v>#N/A</c:v>
                </c:pt>
                <c:pt idx="330">
                  <c:v>#N/A</c:v>
                </c:pt>
                <c:pt idx="331">
                  <c:v>#N/A</c:v>
                </c:pt>
                <c:pt idx="332">
                  <c:v>#N/A</c:v>
                </c:pt>
                <c:pt idx="333">
                  <c:v>#N/A</c:v>
                </c:pt>
                <c:pt idx="334">
                  <c:v>#N/A</c:v>
                </c:pt>
                <c:pt idx="335">
                  <c:v>#N/A</c:v>
                </c:pt>
                <c:pt idx="336">
                  <c:v>#N/A</c:v>
                </c:pt>
                <c:pt idx="337">
                  <c:v>#N/A</c:v>
                </c:pt>
                <c:pt idx="338">
                  <c:v>#N/A</c:v>
                </c:pt>
                <c:pt idx="339">
                  <c:v>#N/A</c:v>
                </c:pt>
                <c:pt idx="340">
                  <c:v>#N/A</c:v>
                </c:pt>
                <c:pt idx="341">
                  <c:v>#N/A</c:v>
                </c:pt>
                <c:pt idx="342">
                  <c:v>#N/A</c:v>
                </c:pt>
                <c:pt idx="343">
                  <c:v>#N/A</c:v>
                </c:pt>
                <c:pt idx="344">
                  <c:v>#N/A</c:v>
                </c:pt>
                <c:pt idx="345">
                  <c:v>#N/A</c:v>
                </c:pt>
                <c:pt idx="346">
                  <c:v>#N/A</c:v>
                </c:pt>
                <c:pt idx="347">
                  <c:v>#N/A</c:v>
                </c:pt>
                <c:pt idx="348">
                  <c:v>#N/A</c:v>
                </c:pt>
                <c:pt idx="349">
                  <c:v>#N/A</c:v>
                </c:pt>
                <c:pt idx="350">
                  <c:v>#N/A</c:v>
                </c:pt>
                <c:pt idx="351">
                  <c:v>#N/A</c:v>
                </c:pt>
                <c:pt idx="352">
                  <c:v>#N/A</c:v>
                </c:pt>
                <c:pt idx="353">
                  <c:v>#N/A</c:v>
                </c:pt>
                <c:pt idx="354">
                  <c:v>#N/A</c:v>
                </c:pt>
                <c:pt idx="355">
                  <c:v>#N/A</c:v>
                </c:pt>
                <c:pt idx="356">
                  <c:v>#N/A</c:v>
                </c:pt>
                <c:pt idx="357">
                  <c:v>#N/A</c:v>
                </c:pt>
                <c:pt idx="358">
                  <c:v>#N/A</c:v>
                </c:pt>
                <c:pt idx="359">
                  <c:v>#N/A</c:v>
                </c:pt>
                <c:pt idx="360">
                  <c:v>#N/A</c:v>
                </c:pt>
                <c:pt idx="361">
                  <c:v>#N/A</c:v>
                </c:pt>
                <c:pt idx="362">
                  <c:v>#N/A</c:v>
                </c:pt>
                <c:pt idx="363">
                  <c:v>#N/A</c:v>
                </c:pt>
                <c:pt idx="364">
                  <c:v>#N/A</c:v>
                </c:pt>
                <c:pt idx="365">
                  <c:v>#N/A</c:v>
                </c:pt>
                <c:pt idx="366">
                  <c:v>#N/A</c:v>
                </c:pt>
                <c:pt idx="367">
                  <c:v>#N/A</c:v>
                </c:pt>
                <c:pt idx="368">
                  <c:v>#N/A</c:v>
                </c:pt>
                <c:pt idx="369">
                  <c:v>#N/A</c:v>
                </c:pt>
                <c:pt idx="370">
                  <c:v>#N/A</c:v>
                </c:pt>
                <c:pt idx="371">
                  <c:v>#N/A</c:v>
                </c:pt>
                <c:pt idx="372">
                  <c:v>#N/A</c:v>
                </c:pt>
                <c:pt idx="373">
                  <c:v>#N/A</c:v>
                </c:pt>
                <c:pt idx="374">
                  <c:v>#N/A</c:v>
                </c:pt>
                <c:pt idx="375">
                  <c:v>#N/A</c:v>
                </c:pt>
                <c:pt idx="376">
                  <c:v>#N/A</c:v>
                </c:pt>
                <c:pt idx="377">
                  <c:v>#N/A</c:v>
                </c:pt>
                <c:pt idx="378">
                  <c:v>#N/A</c:v>
                </c:pt>
                <c:pt idx="379">
                  <c:v>#N/A</c:v>
                </c:pt>
                <c:pt idx="380">
                  <c:v>#N/A</c:v>
                </c:pt>
                <c:pt idx="381">
                  <c:v>#N/A</c:v>
                </c:pt>
                <c:pt idx="382">
                  <c:v>#N/A</c:v>
                </c:pt>
                <c:pt idx="383">
                  <c:v>#N/A</c:v>
                </c:pt>
                <c:pt idx="384">
                  <c:v>#N/A</c:v>
                </c:pt>
                <c:pt idx="385">
                  <c:v>#N/A</c:v>
                </c:pt>
                <c:pt idx="386">
                  <c:v>#N/A</c:v>
                </c:pt>
                <c:pt idx="387">
                  <c:v>#N/A</c:v>
                </c:pt>
                <c:pt idx="388">
                  <c:v>#N/A</c:v>
                </c:pt>
                <c:pt idx="389">
                  <c:v>#N/A</c:v>
                </c:pt>
                <c:pt idx="390">
                  <c:v>#N/A</c:v>
                </c:pt>
                <c:pt idx="391">
                  <c:v>#N/A</c:v>
                </c:pt>
                <c:pt idx="392">
                  <c:v>#N/A</c:v>
                </c:pt>
                <c:pt idx="393">
                  <c:v>#N/A</c:v>
                </c:pt>
                <c:pt idx="394">
                  <c:v>#N/A</c:v>
                </c:pt>
                <c:pt idx="395">
                  <c:v>#N/A</c:v>
                </c:pt>
                <c:pt idx="396">
                  <c:v>#N/A</c:v>
                </c:pt>
                <c:pt idx="397">
                  <c:v>#N/A</c:v>
                </c:pt>
                <c:pt idx="398">
                  <c:v>#N/A</c:v>
                </c:pt>
                <c:pt idx="399">
                  <c:v>#N/A</c:v>
                </c:pt>
                <c:pt idx="400">
                  <c:v>#N/A</c:v>
                </c:pt>
                <c:pt idx="401">
                  <c:v>#N/A</c:v>
                </c:pt>
                <c:pt idx="402">
                  <c:v>#N/A</c:v>
                </c:pt>
                <c:pt idx="403">
                  <c:v>#N/A</c:v>
                </c:pt>
                <c:pt idx="404">
                  <c:v>#N/A</c:v>
                </c:pt>
                <c:pt idx="405">
                  <c:v>#N/A</c:v>
                </c:pt>
                <c:pt idx="406">
                  <c:v>#N/A</c:v>
                </c:pt>
                <c:pt idx="407">
                  <c:v>#N/A</c:v>
                </c:pt>
                <c:pt idx="408">
                  <c:v>#N/A</c:v>
                </c:pt>
                <c:pt idx="409">
                  <c:v>#N/A</c:v>
                </c:pt>
                <c:pt idx="410">
                  <c:v>#N/A</c:v>
                </c:pt>
                <c:pt idx="411">
                  <c:v>#N/A</c:v>
                </c:pt>
                <c:pt idx="412">
                  <c:v>#N/A</c:v>
                </c:pt>
                <c:pt idx="413">
                  <c:v>#N/A</c:v>
                </c:pt>
                <c:pt idx="414">
                  <c:v>#N/A</c:v>
                </c:pt>
                <c:pt idx="415">
                  <c:v>#N/A</c:v>
                </c:pt>
                <c:pt idx="416">
                  <c:v>#N/A</c:v>
                </c:pt>
                <c:pt idx="417">
                  <c:v>#N/A</c:v>
                </c:pt>
                <c:pt idx="418">
                  <c:v>#N/A</c:v>
                </c:pt>
                <c:pt idx="419">
                  <c:v>#N/A</c:v>
                </c:pt>
                <c:pt idx="420">
                  <c:v>#N/A</c:v>
                </c:pt>
                <c:pt idx="421">
                  <c:v>#N/A</c:v>
                </c:pt>
                <c:pt idx="422">
                  <c:v>#N/A</c:v>
                </c:pt>
                <c:pt idx="423">
                  <c:v>#N/A</c:v>
                </c:pt>
                <c:pt idx="424">
                  <c:v>#N/A</c:v>
                </c:pt>
                <c:pt idx="425">
                  <c:v>#N/A</c:v>
                </c:pt>
                <c:pt idx="426">
                  <c:v>#N/A</c:v>
                </c:pt>
                <c:pt idx="427">
                  <c:v>#N/A</c:v>
                </c:pt>
                <c:pt idx="428">
                  <c:v>#N/A</c:v>
                </c:pt>
                <c:pt idx="429">
                  <c:v>#N/A</c:v>
                </c:pt>
                <c:pt idx="430">
                  <c:v>#N/A</c:v>
                </c:pt>
                <c:pt idx="431">
                  <c:v>#N/A</c:v>
                </c:pt>
                <c:pt idx="432">
                  <c:v>#N/A</c:v>
                </c:pt>
                <c:pt idx="433">
                  <c:v>#N/A</c:v>
                </c:pt>
                <c:pt idx="434">
                  <c:v>#N/A</c:v>
                </c:pt>
                <c:pt idx="435">
                  <c:v>#N/A</c:v>
                </c:pt>
                <c:pt idx="436">
                  <c:v>#N/A</c:v>
                </c:pt>
                <c:pt idx="437">
                  <c:v>#N/A</c:v>
                </c:pt>
                <c:pt idx="438">
                  <c:v>#N/A</c:v>
                </c:pt>
                <c:pt idx="439">
                  <c:v>#N/A</c:v>
                </c:pt>
                <c:pt idx="440">
                  <c:v>#N/A</c:v>
                </c:pt>
                <c:pt idx="441">
                  <c:v>#N/A</c:v>
                </c:pt>
                <c:pt idx="442">
                  <c:v>#N/A</c:v>
                </c:pt>
                <c:pt idx="443">
                  <c:v>#N/A</c:v>
                </c:pt>
                <c:pt idx="444">
                  <c:v>#N/A</c:v>
                </c:pt>
                <c:pt idx="445">
                  <c:v>#N/A</c:v>
                </c:pt>
                <c:pt idx="446">
                  <c:v>#N/A</c:v>
                </c:pt>
                <c:pt idx="447">
                  <c:v>#N/A</c:v>
                </c:pt>
                <c:pt idx="448">
                  <c:v>#N/A</c:v>
                </c:pt>
                <c:pt idx="449">
                  <c:v>#N/A</c:v>
                </c:pt>
                <c:pt idx="450">
                  <c:v>#N/A</c:v>
                </c:pt>
                <c:pt idx="451">
                  <c:v>#N/A</c:v>
                </c:pt>
                <c:pt idx="452">
                  <c:v>#N/A</c:v>
                </c:pt>
                <c:pt idx="453">
                  <c:v>#N/A</c:v>
                </c:pt>
                <c:pt idx="454">
                  <c:v>#N/A</c:v>
                </c:pt>
                <c:pt idx="455">
                  <c:v>#N/A</c:v>
                </c:pt>
                <c:pt idx="456">
                  <c:v>#N/A</c:v>
                </c:pt>
                <c:pt idx="457">
                  <c:v>#N/A</c:v>
                </c:pt>
                <c:pt idx="458">
                  <c:v>#N/A</c:v>
                </c:pt>
                <c:pt idx="459">
                  <c:v>#N/A</c:v>
                </c:pt>
                <c:pt idx="460">
                  <c:v>#N/A</c:v>
                </c:pt>
                <c:pt idx="461">
                  <c:v>#N/A</c:v>
                </c:pt>
                <c:pt idx="462">
                  <c:v>#N/A</c:v>
                </c:pt>
                <c:pt idx="463">
                  <c:v>#N/A</c:v>
                </c:pt>
                <c:pt idx="464">
                  <c:v>#N/A</c:v>
                </c:pt>
                <c:pt idx="465">
                  <c:v>#N/A</c:v>
                </c:pt>
                <c:pt idx="466">
                  <c:v>#N/A</c:v>
                </c:pt>
                <c:pt idx="467">
                  <c:v>#N/A</c:v>
                </c:pt>
                <c:pt idx="468">
                  <c:v>#N/A</c:v>
                </c:pt>
                <c:pt idx="469">
                  <c:v>#N/A</c:v>
                </c:pt>
                <c:pt idx="470">
                  <c:v>#N/A</c:v>
                </c:pt>
                <c:pt idx="471">
                  <c:v>#N/A</c:v>
                </c:pt>
                <c:pt idx="472">
                  <c:v>#N/A</c:v>
                </c:pt>
                <c:pt idx="473">
                  <c:v>#N/A</c:v>
                </c:pt>
                <c:pt idx="474">
                  <c:v>#N/A</c:v>
                </c:pt>
                <c:pt idx="475">
                  <c:v>#N/A</c:v>
                </c:pt>
                <c:pt idx="476">
                  <c:v>#N/A</c:v>
                </c:pt>
                <c:pt idx="477">
                  <c:v>#N/A</c:v>
                </c:pt>
                <c:pt idx="478">
                  <c:v>#N/A</c:v>
                </c:pt>
                <c:pt idx="479">
                  <c:v>#N/A</c:v>
                </c:pt>
                <c:pt idx="480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C4-479E-B061-F8EE0C590D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2521104"/>
        <c:axId val="1"/>
      </c:lineChart>
      <c:catAx>
        <c:axId val="42252110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25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Durée de précipitation (min)</a:t>
                </a:r>
              </a:p>
            </c:rich>
          </c:tx>
          <c:layout>
            <c:manualLayout>
              <c:xMode val="edge"/>
              <c:yMode val="edge"/>
              <c:x val="0.40407486769071899"/>
              <c:y val="0.89707623389181623"/>
            </c:manualLayout>
          </c:layout>
          <c:overlay val="0"/>
          <c:spPr>
            <a:noFill/>
            <a:ln w="25400"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25" b="1" i="0" u="none" strike="noStrike" kern="1200" baseline="0">
                  <a:solidFill>
                    <a:srgbClr val="000000"/>
                  </a:solidFill>
                  <a:latin typeface="Arial"/>
                  <a:ea typeface="Arial"/>
                  <a:cs typeface="Arial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At val="0"/>
        <c:auto val="1"/>
        <c:lblAlgn val="ctr"/>
        <c:lblOffset val="100"/>
        <c:tickLblSkip val="60"/>
        <c:tickMarkSkip val="60"/>
        <c:noMultiLvlLbl val="0"/>
      </c:catAx>
      <c:valAx>
        <c:axId val="1"/>
        <c:scaling>
          <c:orientation val="minMax"/>
          <c:max val="120"/>
          <c:min val="0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ysDash"/>
              <a:round/>
            </a:ln>
            <a:effectLst/>
          </c:spPr>
        </c:majorGridlines>
        <c:minorGridlines>
          <c:spPr>
            <a:ln w="3175" cap="flat" cmpd="sng" algn="ctr">
              <a:solidFill>
                <a:srgbClr val="C0C0C0"/>
              </a:solidFill>
              <a:prstDash val="sysDash"/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25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Hauteur de précipitation (mm)</a:t>
                </a:r>
              </a:p>
            </c:rich>
          </c:tx>
          <c:layout>
            <c:manualLayout>
              <c:xMode val="edge"/>
              <c:yMode val="edge"/>
              <c:x val="2.2071224703469443E-2"/>
              <c:y val="0.40467846782310107"/>
            </c:manualLayout>
          </c:layout>
          <c:overlay val="0"/>
          <c:spPr>
            <a:noFill/>
            <a:ln w="25400"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25" b="1" i="0" u="none" strike="noStrike" kern="1200" baseline="0">
                  <a:solidFill>
                    <a:srgbClr val="000000"/>
                  </a:solidFill>
                  <a:latin typeface="Arial"/>
                  <a:ea typeface="Arial"/>
                  <a:cs typeface="Arial"/>
                </a:defRPr>
              </a:pPr>
              <a:endParaRPr lang="fr-FR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25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22521104"/>
        <c:crossesAt val="1"/>
        <c:crossBetween val="midCat"/>
        <c:majorUnit val="20"/>
        <c:minorUnit val="10"/>
      </c:valAx>
      <c:spPr>
        <a:solidFill>
          <a:srgbClr val="FFFFFF"/>
        </a:solidFill>
        <a:ln w="3175">
          <a:solidFill>
            <a:srgbClr val="808080"/>
          </a:solidFill>
          <a:prstDash val="solid"/>
        </a:ln>
        <a:effectLst/>
      </c:spPr>
    </c:plotArea>
    <c:legend>
      <c:legendPos val="r"/>
      <c:layout>
        <c:manualLayout>
          <c:xMode val="edge"/>
          <c:yMode val="edge"/>
          <c:x val="0.28087466115915838"/>
          <c:y val="0.95703842282872542"/>
          <c:w val="0.38142122398634593"/>
          <c:h val="3.703715982870559E-2"/>
        </c:manualLayout>
      </c:layout>
      <c:overlay val="0"/>
      <c:spPr>
        <a:solidFill>
          <a:srgbClr val="FFFFFF"/>
        </a:solidFill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45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S Sans Serif"/>
          <a:ea typeface="MS Sans Serif"/>
          <a:cs typeface="MS Sans Serif"/>
        </a:defRPr>
      </a:pPr>
      <a:endParaRPr lang="fr-FR"/>
    </a:p>
  </c:txPr>
  <c:printSettings>
    <c:headerFooter alignWithMargins="0"/>
    <c:pageMargins b="0.984251969" l="0.78740157499999996" r="0.78740157499999996" t="0.984251969" header="0.51180555555555551" footer="0.51180555555555551"/>
    <c:pageSetup firstPageNumber="0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1018445</xdr:colOff>
      <xdr:row>44</xdr:row>
      <xdr:rowOff>10012</xdr:rowOff>
    </xdr:from>
    <xdr:to>
      <xdr:col>4</xdr:col>
      <xdr:colOff>1194289</xdr:colOff>
      <xdr:row>44</xdr:row>
      <xdr:rowOff>189354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69F9CEA8-D9FF-4C40-BAFB-26F16A665F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41676" y="7146435"/>
          <a:ext cx="175844" cy="179342"/>
        </a:xfrm>
        <a:prstGeom prst="rect">
          <a:avLst/>
        </a:prstGeom>
      </xdr:spPr>
    </xdr:pic>
    <xdr:clientData/>
  </xdr:twoCellAnchor>
  <xdr:twoCellAnchor>
    <xdr:from>
      <xdr:col>4</xdr:col>
      <xdr:colOff>1017300</xdr:colOff>
      <xdr:row>54</xdr:row>
      <xdr:rowOff>15874</xdr:rowOff>
    </xdr:from>
    <xdr:to>
      <xdr:col>4</xdr:col>
      <xdr:colOff>1201451</xdr:colOff>
      <xdr:row>54</xdr:row>
      <xdr:rowOff>203688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41999D3C-CB69-43FB-B1E3-0A75EFA6417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5395" r="5395"/>
        <a:stretch/>
      </xdr:blipFill>
      <xdr:spPr>
        <a:xfrm>
          <a:off x="9713625" y="13779499"/>
          <a:ext cx="184151" cy="187814"/>
        </a:xfrm>
        <a:prstGeom prst="rect">
          <a:avLst/>
        </a:prstGeom>
      </xdr:spPr>
    </xdr:pic>
    <xdr:clientData/>
  </xdr:twoCellAnchor>
  <xdr:twoCellAnchor>
    <xdr:from>
      <xdr:col>2</xdr:col>
      <xdr:colOff>1044088</xdr:colOff>
      <xdr:row>53</xdr:row>
      <xdr:rowOff>25399</xdr:rowOff>
    </xdr:from>
    <xdr:to>
      <xdr:col>2</xdr:col>
      <xdr:colOff>1228239</xdr:colOff>
      <xdr:row>53</xdr:row>
      <xdr:rowOff>209550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C24EFC81-BED5-44B5-AB54-B101B591F0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21396" y="7982437"/>
          <a:ext cx="184151" cy="184151"/>
        </a:xfrm>
        <a:prstGeom prst="rect">
          <a:avLst/>
        </a:prstGeom>
      </xdr:spPr>
    </xdr:pic>
    <xdr:clientData/>
  </xdr:twoCellAnchor>
  <xdr:twoCellAnchor>
    <xdr:from>
      <xdr:col>4</xdr:col>
      <xdr:colOff>1021376</xdr:colOff>
      <xdr:row>45</xdr:row>
      <xdr:rowOff>212235</xdr:rowOff>
    </xdr:from>
    <xdr:to>
      <xdr:col>4</xdr:col>
      <xdr:colOff>1197220</xdr:colOff>
      <xdr:row>45</xdr:row>
      <xdr:rowOff>391577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AB836FA7-0B62-466A-8A7E-0C2615206E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41676" y="7813185"/>
          <a:ext cx="175844" cy="179342"/>
        </a:xfrm>
        <a:prstGeom prst="rect">
          <a:avLst/>
        </a:prstGeom>
      </xdr:spPr>
    </xdr:pic>
    <xdr:clientData/>
  </xdr:twoCellAnchor>
  <xdr:twoCellAnchor>
    <xdr:from>
      <xdr:col>2</xdr:col>
      <xdr:colOff>1044088</xdr:colOff>
      <xdr:row>48</xdr:row>
      <xdr:rowOff>25399</xdr:rowOff>
    </xdr:from>
    <xdr:to>
      <xdr:col>2</xdr:col>
      <xdr:colOff>1228239</xdr:colOff>
      <xdr:row>48</xdr:row>
      <xdr:rowOff>209550</xdr:rowOff>
    </xdr:to>
    <xdr:pic>
      <xdr:nvPicPr>
        <xdr:cNvPr id="16" name="Image 15">
          <a:extLst>
            <a:ext uri="{FF2B5EF4-FFF2-40B4-BE49-F238E27FC236}">
              <a16:creationId xmlns:a16="http://schemas.microsoft.com/office/drawing/2014/main" id="{4324E672-D6EF-4DF4-922C-35D4DD5EC4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19723" y="10927714"/>
          <a:ext cx="182246" cy="184151"/>
        </a:xfrm>
        <a:prstGeom prst="rect">
          <a:avLst/>
        </a:prstGeom>
      </xdr:spPr>
    </xdr:pic>
    <xdr:clientData/>
  </xdr:twoCellAnchor>
  <xdr:twoCellAnchor>
    <xdr:from>
      <xdr:col>4</xdr:col>
      <xdr:colOff>1000125</xdr:colOff>
      <xdr:row>47</xdr:row>
      <xdr:rowOff>15240</xdr:rowOff>
    </xdr:from>
    <xdr:to>
      <xdr:col>4</xdr:col>
      <xdr:colOff>1186831</xdr:colOff>
      <xdr:row>47</xdr:row>
      <xdr:rowOff>167653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8ED35514-ADCF-41CE-81C8-E40C7665F3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430000" y="9806940"/>
          <a:ext cx="186706" cy="152413"/>
        </a:xfrm>
        <a:prstGeom prst="rect">
          <a:avLst/>
        </a:prstGeom>
      </xdr:spPr>
    </xdr:pic>
    <xdr:clientData/>
  </xdr:twoCellAnchor>
  <xdr:twoCellAnchor editAs="oneCell">
    <xdr:from>
      <xdr:col>4</xdr:col>
      <xdr:colOff>131848</xdr:colOff>
      <xdr:row>4</xdr:row>
      <xdr:rowOff>190500</xdr:rowOff>
    </xdr:from>
    <xdr:to>
      <xdr:col>4</xdr:col>
      <xdr:colOff>2460682</xdr:colOff>
      <xdr:row>7</xdr:row>
      <xdr:rowOff>176893</xdr:rowOff>
    </xdr:to>
    <xdr:pic>
      <xdr:nvPicPr>
        <xdr:cNvPr id="19" name="Image 18">
          <a:extLst>
            <a:ext uri="{FF2B5EF4-FFF2-40B4-BE49-F238E27FC236}">
              <a16:creationId xmlns:a16="http://schemas.microsoft.com/office/drawing/2014/main" id="{2232E135-AAF0-487C-9B56-371FBE751E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97277" y="1292679"/>
          <a:ext cx="2328834" cy="612321"/>
        </a:xfrm>
        <a:prstGeom prst="rect">
          <a:avLst/>
        </a:prstGeom>
      </xdr:spPr>
    </xdr:pic>
    <xdr:clientData/>
  </xdr:twoCellAnchor>
  <xdr:twoCellAnchor>
    <xdr:from>
      <xdr:col>4</xdr:col>
      <xdr:colOff>1007775</xdr:colOff>
      <xdr:row>51</xdr:row>
      <xdr:rowOff>25399</xdr:rowOff>
    </xdr:from>
    <xdr:to>
      <xdr:col>4</xdr:col>
      <xdr:colOff>1191926</xdr:colOff>
      <xdr:row>51</xdr:row>
      <xdr:rowOff>213213</xdr:rowOff>
    </xdr:to>
    <xdr:pic>
      <xdr:nvPicPr>
        <xdr:cNvPr id="21" name="Image 20">
          <a:extLst>
            <a:ext uri="{FF2B5EF4-FFF2-40B4-BE49-F238E27FC236}">
              <a16:creationId xmlns:a16="http://schemas.microsoft.com/office/drawing/2014/main" id="{E34EAC1B-0DEE-4C5B-BE53-7E9D7642F31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5395" r="5395"/>
        <a:stretch/>
      </xdr:blipFill>
      <xdr:spPr>
        <a:xfrm>
          <a:off x="9704100" y="13160374"/>
          <a:ext cx="184151" cy="187814"/>
        </a:xfrm>
        <a:prstGeom prst="rect">
          <a:avLst/>
        </a:prstGeom>
      </xdr:spPr>
    </xdr:pic>
    <xdr:clientData/>
  </xdr:twoCellAnchor>
  <xdr:twoCellAnchor>
    <xdr:from>
      <xdr:col>2</xdr:col>
      <xdr:colOff>1047750</xdr:colOff>
      <xdr:row>54</xdr:row>
      <xdr:rowOff>28575</xdr:rowOff>
    </xdr:from>
    <xdr:to>
      <xdr:col>2</xdr:col>
      <xdr:colOff>1231901</xdr:colOff>
      <xdr:row>54</xdr:row>
      <xdr:rowOff>216389</xdr:rowOff>
    </xdr:to>
    <xdr:pic>
      <xdr:nvPicPr>
        <xdr:cNvPr id="22" name="Image 21">
          <a:extLst>
            <a:ext uri="{FF2B5EF4-FFF2-40B4-BE49-F238E27FC236}">
              <a16:creationId xmlns:a16="http://schemas.microsoft.com/office/drawing/2014/main" id="{82DA5285-BE8F-422F-989E-E7A5A763BB4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5395" r="5395"/>
        <a:stretch/>
      </xdr:blipFill>
      <xdr:spPr>
        <a:xfrm>
          <a:off x="5038725" y="13792200"/>
          <a:ext cx="184151" cy="18781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</xdr:colOff>
      <xdr:row>0</xdr:row>
      <xdr:rowOff>28575</xdr:rowOff>
    </xdr:from>
    <xdr:to>
      <xdr:col>17</xdr:col>
      <xdr:colOff>342900</xdr:colOff>
      <xdr:row>40</xdr:row>
      <xdr:rowOff>123825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24F67A2F-8670-48BC-9B37-DF921FEFD4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0</xdr:colOff>
      <xdr:row>41</xdr:row>
      <xdr:rowOff>142875</xdr:rowOff>
    </xdr:from>
    <xdr:to>
      <xdr:col>17</xdr:col>
      <xdr:colOff>333375</xdr:colOff>
      <xdr:row>75</xdr:row>
      <xdr:rowOff>0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39E1B8B2-BC47-4BB7-82F9-73C503DBEA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</xdr:colOff>
      <xdr:row>0</xdr:row>
      <xdr:rowOff>38100</xdr:rowOff>
    </xdr:from>
    <xdr:to>
      <xdr:col>17</xdr:col>
      <xdr:colOff>333375</xdr:colOff>
      <xdr:row>41</xdr:row>
      <xdr:rowOff>133350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821851D4-593A-4620-AD00-6590664348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752475</xdr:colOff>
      <xdr:row>43</xdr:row>
      <xdr:rowOff>133350</xdr:rowOff>
    </xdr:from>
    <xdr:to>
      <xdr:col>17</xdr:col>
      <xdr:colOff>323850</xdr:colOff>
      <xdr:row>88</xdr:row>
      <xdr:rowOff>133350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58C84C58-A542-447D-9502-AB1724E6F3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</xdr:colOff>
      <xdr:row>0</xdr:row>
      <xdr:rowOff>28575</xdr:rowOff>
    </xdr:from>
    <xdr:to>
      <xdr:col>17</xdr:col>
      <xdr:colOff>333375</xdr:colOff>
      <xdr:row>41</xdr:row>
      <xdr:rowOff>123825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792DFA6C-833D-44EB-BDA1-2FD4FC120F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0</xdr:colOff>
      <xdr:row>42</xdr:row>
      <xdr:rowOff>142875</xdr:rowOff>
    </xdr:from>
    <xdr:to>
      <xdr:col>17</xdr:col>
      <xdr:colOff>333375</xdr:colOff>
      <xdr:row>88</xdr:row>
      <xdr:rowOff>0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9C2E955A-35F8-4549-AE53-EC414F7A45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0</xdr:colOff>
      <xdr:row>88</xdr:row>
      <xdr:rowOff>142875</xdr:rowOff>
    </xdr:from>
    <xdr:to>
      <xdr:col>17</xdr:col>
      <xdr:colOff>333375</xdr:colOff>
      <xdr:row>134</xdr:row>
      <xdr:rowOff>0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E57E88C7-C782-4CF2-A4F0-DD36FC20BD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D40A68-7E2B-49C1-8A8C-04453C25AF70}">
  <sheetPr codeName="Feuil1"/>
  <dimension ref="A1:I68"/>
  <sheetViews>
    <sheetView tabSelected="1" topLeftCell="A22" zoomScale="85" zoomScaleNormal="85" workbookViewId="0">
      <selection activeCell="E26" sqref="E26"/>
    </sheetView>
  </sheetViews>
  <sheetFormatPr baseColWidth="10" defaultRowHeight="14.4" x14ac:dyDescent="0.3"/>
  <cols>
    <col min="2" max="2" width="68.33203125" customWidth="1"/>
    <col min="3" max="3" width="31.33203125" customWidth="1"/>
    <col min="4" max="4" width="35.33203125" customWidth="1"/>
    <col min="5" max="5" width="39.5546875" customWidth="1"/>
    <col min="6" max="6" width="36.5546875" customWidth="1"/>
  </cols>
  <sheetData>
    <row r="1" spans="1:7" ht="15" thickBot="1" x14ac:dyDescent="0.35">
      <c r="A1" s="32"/>
      <c r="C1" s="96"/>
      <c r="D1" s="96"/>
      <c r="E1" s="96"/>
      <c r="F1" s="96"/>
      <c r="G1" s="41"/>
    </row>
    <row r="2" spans="1:7" ht="23.4" x14ac:dyDescent="0.3">
      <c r="A2" s="79"/>
      <c r="B2" s="118" t="s">
        <v>733</v>
      </c>
      <c r="C2" s="119"/>
      <c r="D2" s="119"/>
      <c r="E2" s="119"/>
      <c r="F2" s="120"/>
    </row>
    <row r="3" spans="1:7" ht="24" thickBot="1" x14ac:dyDescent="0.35">
      <c r="A3" s="79"/>
      <c r="B3" s="121" t="s">
        <v>734</v>
      </c>
      <c r="C3" s="122"/>
      <c r="D3" s="122"/>
      <c r="E3" s="122"/>
      <c r="F3" s="123"/>
    </row>
    <row r="4" spans="1:7" ht="24" customHeight="1" thickBot="1" x14ac:dyDescent="0.35">
      <c r="A4" s="32"/>
      <c r="C4" s="94"/>
      <c r="D4" s="34"/>
      <c r="E4" s="40"/>
      <c r="F4" s="40"/>
    </row>
    <row r="5" spans="1:7" ht="18.600000000000001" thickBot="1" x14ac:dyDescent="0.4">
      <c r="A5" s="79"/>
      <c r="B5" s="132" t="s">
        <v>732</v>
      </c>
      <c r="C5" s="134"/>
      <c r="D5" s="97"/>
      <c r="E5" s="124"/>
      <c r="F5" s="127" t="s">
        <v>735</v>
      </c>
    </row>
    <row r="6" spans="1:7" x14ac:dyDescent="0.3">
      <c r="A6" s="79"/>
      <c r="B6" s="95" t="s">
        <v>757</v>
      </c>
      <c r="C6" s="27"/>
      <c r="D6" s="97"/>
      <c r="E6" s="125"/>
      <c r="F6" s="128"/>
    </row>
    <row r="7" spans="1:7" x14ac:dyDescent="0.3">
      <c r="A7" s="79"/>
      <c r="B7" s="26" t="s">
        <v>69</v>
      </c>
      <c r="C7" s="27"/>
      <c r="D7" s="97"/>
      <c r="E7" s="125"/>
      <c r="F7" s="128"/>
    </row>
    <row r="8" spans="1:7" s="20" customFormat="1" ht="30" customHeight="1" thickBot="1" x14ac:dyDescent="0.35">
      <c r="A8" s="93"/>
      <c r="B8" s="28" t="s">
        <v>729</v>
      </c>
      <c r="C8" s="27"/>
      <c r="D8" s="109" t="str">
        <f>IF(C9=liste!C192,"Précision complémentaire","")</f>
        <v/>
      </c>
      <c r="E8" s="126"/>
      <c r="F8" s="129"/>
    </row>
    <row r="9" spans="1:7" ht="15" thickBot="1" x14ac:dyDescent="0.35">
      <c r="A9" s="79"/>
      <c r="B9" s="28" t="s">
        <v>730</v>
      </c>
      <c r="C9" s="107"/>
      <c r="D9" s="108"/>
      <c r="E9" s="40"/>
      <c r="F9" s="40"/>
    </row>
    <row r="10" spans="1:7" ht="18" x14ac:dyDescent="0.35">
      <c r="A10" s="79"/>
      <c r="B10" s="28" t="s">
        <v>731</v>
      </c>
      <c r="C10" s="29"/>
      <c r="D10" s="97"/>
      <c r="E10" s="130" t="s">
        <v>736</v>
      </c>
      <c r="F10" s="131"/>
    </row>
    <row r="11" spans="1:7" ht="18" x14ac:dyDescent="0.35">
      <c r="A11" s="79"/>
      <c r="B11" s="37" t="s">
        <v>382</v>
      </c>
      <c r="C11" s="30"/>
      <c r="D11" s="97"/>
      <c r="E11" s="140" t="s">
        <v>737</v>
      </c>
      <c r="F11" s="141"/>
    </row>
    <row r="12" spans="1:7" ht="18.600000000000001" thickBot="1" x14ac:dyDescent="0.35">
      <c r="A12" s="32"/>
      <c r="D12" s="79"/>
      <c r="E12" s="142" t="s">
        <v>738</v>
      </c>
      <c r="F12" s="143"/>
    </row>
    <row r="13" spans="1:7" ht="23.25" customHeight="1" thickBot="1" x14ac:dyDescent="0.35">
      <c r="A13" s="79"/>
      <c r="B13" s="135" t="s">
        <v>739</v>
      </c>
      <c r="C13" s="136"/>
      <c r="D13" s="137" t="str">
        <f>IFERROR(_xlfn.IFS(OR(C14=liste!S92,C14=liste!S95),"",AND(C18&gt;=(D18+1),OR(C14=liste!S93,C14=liste!S94)),liste!X95,AND(C18&lt;=D18,C14=liste!S91),liste!X100,AND(C18&lt;(D18+1),OR(C14=liste!S93,C14=liste!S94)),"",AND(C18&gt;D18,C14=liste!S91),""),"")</f>
        <v/>
      </c>
      <c r="E13" s="34"/>
      <c r="F13" s="34"/>
    </row>
    <row r="14" spans="1:7" ht="30" customHeight="1" x14ac:dyDescent="0.3">
      <c r="A14" s="79"/>
      <c r="B14" s="78" t="s">
        <v>773</v>
      </c>
      <c r="C14" s="99"/>
      <c r="D14" s="138"/>
      <c r="E14" s="32"/>
      <c r="F14" s="32"/>
    </row>
    <row r="15" spans="1:7" x14ac:dyDescent="0.3">
      <c r="A15" s="79"/>
      <c r="B15" s="26" t="s">
        <v>696</v>
      </c>
      <c r="C15" s="36"/>
      <c r="D15" s="139"/>
      <c r="E15" s="32"/>
      <c r="F15" s="32"/>
    </row>
    <row r="16" spans="1:7" ht="30" customHeight="1" thickBot="1" x14ac:dyDescent="0.35">
      <c r="A16" s="32"/>
      <c r="B16" s="86"/>
      <c r="C16" s="41"/>
      <c r="D16" s="44"/>
      <c r="E16" s="32"/>
      <c r="F16" s="32"/>
    </row>
    <row r="17" spans="1:9" ht="15" thickBot="1" x14ac:dyDescent="0.35">
      <c r="A17" s="32"/>
      <c r="B17" s="92"/>
      <c r="C17" s="73" t="s">
        <v>390</v>
      </c>
      <c r="D17" s="74" t="str">
        <f>IFERROR(_xlfn.IFS(OR(C14=liste!S93,C14=liste!S94),liste!S97,C14=liste!S91,liste!S98),"")</f>
        <v/>
      </c>
      <c r="E17" s="35"/>
      <c r="F17" s="32"/>
    </row>
    <row r="18" spans="1:9" ht="18" x14ac:dyDescent="0.35">
      <c r="A18" s="79"/>
      <c r="B18" s="31" t="s">
        <v>697</v>
      </c>
      <c r="C18" s="114"/>
      <c r="D18" s="115"/>
      <c r="E18" s="43"/>
      <c r="F18" s="33"/>
      <c r="G18" s="24"/>
      <c r="H18" s="24"/>
      <c r="I18" s="24"/>
    </row>
    <row r="19" spans="1:9" x14ac:dyDescent="0.3">
      <c r="A19" s="79"/>
      <c r="B19" s="31" t="s">
        <v>5</v>
      </c>
      <c r="C19" s="116"/>
      <c r="D19" s="117"/>
      <c r="E19" s="35"/>
      <c r="F19" s="32"/>
    </row>
    <row r="20" spans="1:9" ht="28.8" x14ac:dyDescent="0.3">
      <c r="A20" s="79"/>
      <c r="B20" s="102" t="s">
        <v>762</v>
      </c>
      <c r="C20" s="116"/>
      <c r="D20" s="117"/>
      <c r="E20" s="103"/>
      <c r="F20" s="32"/>
    </row>
    <row r="21" spans="1:9" ht="28.8" x14ac:dyDescent="0.3">
      <c r="A21" s="79"/>
      <c r="B21" s="102" t="s">
        <v>763</v>
      </c>
      <c r="C21" s="116"/>
      <c r="D21" s="117"/>
      <c r="E21" s="104"/>
      <c r="F21" s="32"/>
    </row>
    <row r="22" spans="1:9" x14ac:dyDescent="0.3">
      <c r="A22" s="79"/>
      <c r="B22" s="31" t="s">
        <v>6</v>
      </c>
      <c r="C22" s="116"/>
      <c r="D22" s="117"/>
      <c r="E22" s="35"/>
      <c r="F22" s="32"/>
    </row>
    <row r="23" spans="1:9" x14ac:dyDescent="0.3">
      <c r="A23" s="79"/>
      <c r="B23" s="31" t="s">
        <v>385</v>
      </c>
      <c r="C23" s="116"/>
      <c r="D23" s="117"/>
      <c r="E23" s="35"/>
      <c r="F23" s="32"/>
    </row>
    <row r="24" spans="1:9" x14ac:dyDescent="0.3">
      <c r="A24" s="79"/>
      <c r="B24" s="31" t="s">
        <v>386</v>
      </c>
      <c r="C24" s="116"/>
      <c r="D24" s="117"/>
      <c r="E24" s="35"/>
      <c r="F24" s="32"/>
      <c r="H24" s="25"/>
    </row>
    <row r="25" spans="1:9" x14ac:dyDescent="0.3">
      <c r="A25" s="79"/>
      <c r="B25" s="31" t="str">
        <f>liste!S101</f>
        <v>Surface infiltration projetée (m²)</v>
      </c>
      <c r="C25" s="113"/>
      <c r="D25" s="110"/>
      <c r="F25" s="79"/>
      <c r="G25" s="41"/>
      <c r="H25" s="25"/>
    </row>
    <row r="26" spans="1:9" x14ac:dyDescent="0.3">
      <c r="A26" s="79"/>
      <c r="B26" s="46" t="s">
        <v>36</v>
      </c>
      <c r="C26" s="45">
        <f>C19+C22+C20*0.5+C21*0.8+C23*0.1</f>
        <v>0</v>
      </c>
      <c r="D26" s="83" t="str">
        <f>IFERROR(_xlfn.IFS(OR(C14=liste!S92,C14=liste!S95),liste!S96,OR(C14=liste!S93,C14=liste!S94,C14=liste!S91),D19+D22+D20*0.5+D21*0.8+D23*0.1),"")</f>
        <v/>
      </c>
      <c r="E26" s="77" t="str">
        <f>IFERROR(_xlfn.IFS(OR(C14=liste!S92,C14=liste!S95),"",OR(C14=liste!S93,C14=liste!S94,C14=liste!S91),liste!S96),"")</f>
        <v/>
      </c>
      <c r="F26" s="105" t="str">
        <f>IFERROR(_xlfn.IFS(C30=liste!H103,"",C14=liste!S91,liste!X91,OR(C14=liste!S93,C14=liste!S94,C14=liste!S92,C14=liste!S95),""),"")</f>
        <v/>
      </c>
    </row>
    <row r="27" spans="1:9" x14ac:dyDescent="0.3">
      <c r="A27" s="79"/>
      <c r="B27" s="46" t="s">
        <v>383</v>
      </c>
      <c r="C27" s="112" t="str">
        <f>IFERROR(ROUNDUP((C23+C24)/C18,2),"")</f>
        <v/>
      </c>
      <c r="D27" s="112" t="str">
        <f>IFERROR(_xlfn.IFS(AND(C9=liste!B10,C10=liste!B159,OR(C14=liste!S92,C14=liste!S95)),"non réglementé",OR(C14=liste!S93,C14=liste!S94,C14=liste!S91),ROUNDUP((D23+D24)/D18,2),AND(C9=liste!M192,OR(C14=liste!S92,C14=liste!S95),OR(C10=liste!M201,C10=liste!M207,C10=liste!M208,C10=liste!M203,C10=liste!M204,C10=liste!M206)),0,AND(C9=liste!M192,OR(C14=liste!S92,C14=liste!S95),OR(C10=liste!M193,C10=liste!M194,C10=liste!M199,C10=liste!M200)),0.1,AND(C9=liste!M192,OR(C14=liste!S92,C14=liste!S95),OR(C10=liste!M195,C10=liste!M196,C10=liste!M197,C10=liste!M202,C10=liste!M205)),0.2,AND(C9=liste!M192,OR(C14=liste!S92,C14=liste!S95),C10=liste!M198),0.3,AND(C9=liste!J192,OR(C14=liste!S92,C14=liste!S95),C10=liste!J199),0.3,AND(C9=liste!N192,OR(C14=liste!S92,C14=liste!S95),OR(C10=liste!N195,C10=liste!N196,C10=liste!N197,C10=liste!N202,C10=liste!N206,C10=liste!N207)),0.3,AND(C9=liste!C192,OR(C14=liste!S92,C14=liste!S95),C10=liste!C193),0.1,AND(C9=liste!C192,D9=liste!B211,OR(C14=liste!S92,C14=liste!S95),OR(C10=liste!C194,C10=liste!C196,C10=liste!C197)),0.3,AND(C9=liste!D192,OR(C14=liste!S92,C14=liste!S95),OR(C10=liste!D193,C10=liste!D194,C10=liste!D196,C10=liste!D197,C10=liste!D199)),0.2,AND(C9=liste!D192,OR(C14=liste!S92,C14=liste!S95),OR(C10=liste!D195,C10=liste!D198)),0.3,AND(C9=liste!H192,OR(C14=liste!S92,C14=liste!S95),OR(C10=liste!H193,C10=liste!H200)),0.2,AND(C9=liste!H192,OR(C14=liste!S92,C14=liste!S95),C10=liste!H206),0.25,AND(C9=liste!H192,OR(C14=liste!S92,C14=liste!S95),C10=liste!H194,C18&lt;=800),0.3,AND(C9=liste!H192,OR(C14=liste!S92,C14=liste!S95),C10=liste!H194,C18&gt;800),0.4,AND(C9=liste!H192,OR(C14=liste!S92,C14=liste!S95),C10=liste!H205),0.3,AND(C9=liste!H192,OR(C14=liste!S92,C14=liste!S95),OR(C10=liste!H195,C10=liste!H199,C10=liste!H201,C10=liste!H202,C10=liste!H204)),0.4,AND(C9=liste!H192,OR(C14=liste!S92,C14=liste!S95),C10=liste!H198),0.45,AND(C9=liste!H192,OR(C14=liste!S92,C14=liste!S95),C10=liste!H197),0.5,AND(C9=liste!H192,OR(C14=liste!S92,C14=liste!S95),OR(C10=liste!H196,C10=liste!H203)),0.6,AND(C9=liste!B206,OR(C14=liste!S92,C14=liste!S95),C10=liste!B175),0.3,AND(C9=liste!B206,OR(C14=liste!S92,C14=liste!S95),OR(C10=liste!B171,C10=liste!B184)),0.15,AND(C9=liste!B206,OR(C14=liste!S92,C14=liste!S95),OR(C10=liste!B182,C10=liste!B183)),0.5,AND(C9=liste!B206,OR(C14=liste!S92,C14=liste!S95),C10=liste!B164),0.4,AND(C9=liste!B206,OR(C14=liste!S92,C14=liste!S95),OR(C10=liste!B160,C10=liste!B181,C10=liste!B173,C10=liste!B185,C10=liste!B186,C10=liste!B187,C10=liste!B165,C10=liste!B188)),0.2,AND(C9=liste!B10,OR(C15=liste!D160,C15=liste!D161),OR(C10=liste!B164,C10=liste!B165,C10=liste!B166)),0.3,AND(C9=liste!B10,OR(C14=liste!S92,C14=liste!S95),C10=liste!B178),0.3,AND(C9=liste!B10,OR(C14=liste!S92,C14=liste!S95),C15=liste!D164,C18&lt;=125,OR(C10=liste!B175,C10=liste!B176)),0.5,AND(C9=liste!B10,OR(C14=liste!S92,C14=liste!S95),C15=liste!D164,C18&gt;125,C18&lt;=200,OR(C10=liste!B175,C10=liste!B176)),0.6,AND(C9=liste!B10,OR(C14=liste!S92,C14=liste!S95),C15=liste!D164,C18&gt;200,OR(C10=liste!B175,C10=liste!B176)),0.65,AND(C9=liste!B10,OR(C14=liste!S92,C14=liste!S95),OR(C10=liste!B175,C10=liste!B176)),0.5,AND(C9=liste!B10,C14&lt;&gt;"",OR(C10=liste!B189,C10=liste!B190)),liste!H104,AND(C9=liste!B10,OR(C14=liste!S92,C14=liste!S95),OR(C10=liste!B160,C10=liste!B173,C10=liste!B174,C10=liste!B177,C10=liste!B179,C10=liste!B180)),0.2,AND(C9=liste!B10,OR(C14=liste!S92,C14=liste!S95),C18&gt;500,OR(C10=liste!B171,C10=liste!B172)),0.5,AND(C9=liste!B10,OR(C14=liste!S92,C14=liste!S95),C18&lt;=500,OR(C10=liste!B171,C10=liste!B172)),0.4,AND(C9=liste!B10,OR(C14=liste!S92,C14=liste!S95),C18&gt;500,C10=liste!B169),0.6,AND(C9=liste!B10,OR(C14=liste!S92,C14=liste!S95),C18&lt;=500,C10=liste!B169),0.5,AND(C9=liste!B10,OR(C14=liste!S92,C14=liste!S95),C10=liste!B168),0.35,AND(C9=liste!B10,OR(C14=liste!S92,C14=liste!S95),C18&gt;500,OR(C10=liste!B164,C10=liste!B165,C10=liste!B166,C10=liste!B167)),0.5,AND(C9=liste!B10,OR(C14=liste!S92,C14=liste!S95),C18&lt;=500,OR(C10=liste!B164,C10=liste!B165,C10=liste!B166,C10=liste!B167)),0.4,AND(C9=liste!B10,OR(C14=liste!S92,C14=liste!S95),OR(C10=liste!B160,C10=liste!B161,C10=liste!B162,C10=liste!B163,C10=liste!B170,C10=liste!B177)),0.2,AND(D26=liste!S96,C11="zone 1"),0,AND(D26=liste!S96,C11="zone 2"),0.2,AND(D26=liste!S96,C11="zone 3"),0.25,AND(D26=liste!S96,C11="zone 4"),0.15),"")</f>
        <v/>
      </c>
      <c r="E27" s="101" t="str">
        <f>IFERROR(_xlfn.IFS(AND(C9=liste!B10,C10=liste!B159,OR(C14=liste!S91,C14=liste!S93,C14=liste!S94)),"non réglementé",OR(C14=liste!S92,C14=liste!S95),"",AND(C9=liste!M192,OR(C14=liste!S91,C14=liste!S93,C14=liste!S94),OR(C10=liste!M201,C10=liste!M207,C10=liste!M208,C10=liste!M203,C10=liste!M204,C10=liste!M206)),0,AND(C9=liste!M192,OR(C14=liste!S91,C14=liste!S93,C14=liste!S94),OR(C10=liste!M193,C10=liste!M194,C10=liste!M199,C10=liste!M200)),0.1,AND(C9=liste!M192,OR(C14=liste!S91,C14=liste!S93,C14=liste!S94),OR(C10=liste!M195,C10=liste!M196,C10=liste!M197,C10=liste!M202,C10=liste!M205)),0.2,AND(C9=liste!M192,OR(C14=liste!S91,C14=liste!S93,C14=liste!S94),C10=liste!M198),0.3,AND(C9=liste!J192,OR(C14=liste!S91,C14=liste!S93,C14=liste!S94),C10=liste!J199),0.3,AND(C9=liste!N192,OR(C14=liste!S91,C14=liste!S93,C14=liste!S94),OR(C10=liste!N195,C10=liste!N196,C10=liste!N197,C10=liste!N202,C10=liste!N206,C10=liste!N207)),0.3,AND(C9=liste!C192,OR(C14=liste!S91,C14=liste!S93,C14=liste!S94),C10=liste!C193),0.1,AND(C9=liste!C192,D9=liste!B211,OR(C14=liste!S91,C14=liste!S93,C14=liste!S94),OR(C10=liste!C194,C10=liste!C196,C10=liste!C197)),0.3,AND(C9=liste!D192,OR(C14=liste!S91,C14=liste!S93,C14=liste!S94),OR(C10=liste!D193,C10=liste!D194,C10=liste!D196,C10=liste!D197,C10=liste!D199)),0.2,AND(C9=liste!D192,OR(C14=liste!S91,C14=liste!S93,C14=liste!S94),OR(C10=liste!D195,C10=liste!D198)),0.3,AND(C9=liste!H192,OR(C14=liste!S91,C14=liste!S93,C14=liste!S94),OR(C10=liste!H193,C10=liste!H200)),0.2,AND(C9=liste!H192,OR(C14=liste!S91,C14=liste!S93,C14=liste!S94),C10=liste!H206),0.25,AND(C9=liste!H192,OR(C14=liste!S91,C14=liste!S93,C14=liste!S94),C10=liste!H205),0.3,AND(C9=liste!H192,OR(C14=liste!S91,C14=liste!S93,C14=liste!S94),C10=liste!H194,C18&lt;=800),0.3,AND(C9=liste!H192,OR(C14=liste!S91,C14=liste!S93,C14=liste!S94),C10=liste!H194,C18&gt;800),0.4,AND(C9=liste!H192,OR(C14=liste!S91,C14=liste!S93,C14=liste!S94),OR(C10=liste!H195,C10=liste!H199,C10=liste!H201,C10=liste!H202,C10=liste!H204)),0.4,AND(C9=liste!H192,OR(C14=liste!S91,C14=liste!S93,C14=liste!S94),C10=liste!H198),0.45,AND(C9=liste!H192,OR(C14=liste!S91,C14=liste!S93,C14=liste!S94),C10=liste!H197),0.5,AND(C9=liste!H192,OR(C14=liste!S91,C14=liste!S93,C14=liste!S94),OR(C10=liste!H196,C10=liste!H203)),0.6,AND(C9=liste!B206,OR(C14=liste!S91,C14=liste!S93,C14=liste!S94),C10=liste!B175),0.3,AND(C9=liste!B206,OR(C14=liste!S91,C14=liste!S93,C14=liste!S94),OR(C10=liste!B171,C10=liste!B184)),0.15,AND(C9=liste!B206,OR(C14=liste!S91,C14=liste!S93,C14=liste!S94),OR(C10=liste!B182,C10=liste!B183)),0.5,AND(C9=liste!B206,OR(C14=liste!S91,C14=liste!S93,C14=liste!S94),C10=liste!B164),0.4,AND(C9=liste!B206,OR(C14=liste!S91,C14=liste!S93,C14=liste!S94),OR(C10=liste!B160,C10=liste!B181,C10=liste!B173,C10=liste!B185,C10=liste!B186,C10=liste!B187,C10=liste!B165,C10=liste!B188)),0.2,AND(C9=liste!B10,OR(C14=liste!S91,C14=liste!S93,C14=liste!S94),OR(C15=liste!D160,C15=liste!D161),OR(C10=liste!B164,C10=liste!B165,C10=liste!B166)),0.3,AND(C9=liste!B10,C14=liste!S93,C15=liste!D162,OR(C10=liste!B164,C10=liste!B165,C10=liste!B166,C10=liste!B167)),0.2,AND(C9=liste!B10,OR(C14=liste!S91,C14=liste!S93,C14=liste!S94),C10=liste!B178),0.3,AND(C9=liste!B10,OR(C14=liste!S91,C14=liste!S93,C14=liste!S94),C15=liste!D164,C18&lt;=125,OR(C10=liste!B175,C10=liste!B176)),0.5,AND(C9=liste!B10,OR(C14=liste!S91,C14=liste!S93,C14=liste!S94),C15=liste!D164,C18&gt;125,C18&lt;=200,OR(C10=liste!B175,C10=liste!B176)),0.6,AND(C9=liste!B10,OR(C14=liste!S91,C14=liste!S93,C14=liste!S94),C15=liste!D164,C18&gt;200,OR(C10=liste!B175,C10=liste!B176)),0.65,AND(C9=liste!B10,OR(C14=liste!S91,C14=liste!S93,C14=liste!S94),OR(C10=liste!B175,C10=liste!B176)),0.5,AND(C9=liste!B10,C14&lt;&gt;"",OR(C10=liste!B189,C10=liste!B190)),liste!H104,AND(C9=liste!B10,OR(C14=liste!S91,C14=liste!S93,C14=liste!S94),OR(C10=liste!B160,C10=liste!B173,C10=liste!B174,C10=liste!B177,C10=liste!B179,C10=liste!B180)),0.2,AND(C9=liste!B10,OR(C14=liste!S91,C14=liste!S93,C14=liste!S94),C18&gt;500,OR(C10=liste!B171,C10=liste!B172)),0.5,AND(C9=liste!B10,OR(C14=liste!S91,C14=liste!S93,C14=liste!S94),C18&lt;=500,OR(C10=liste!B171,C10=liste!B172)),0.4,AND(C9=liste!B10,OR(C14=liste!S91,C14=liste!S93,C14=liste!S94),C18&gt;500,C10=liste!B169),0.6,AND(C9=liste!B10,OR(C14=liste!S91,C14=liste!S93,C14=liste!S94),C18&lt;=500,C10=liste!B169),0.5,AND(C9=liste!B10,OR(C14=liste!S91,C14=liste!S93,C14=liste!S94),C10=liste!B168),0.35,AND(C9=liste!B10,OR(C14=liste!S91,C14=liste!S93,C14=liste!S94),C18&gt;500,OR(C10=liste!B164,C10=liste!B165,C10=liste!B166,C10=liste!B167)),0.5,AND(C9=liste!B10,OR(C14=liste!S91,C14=liste!S93,C14=liste!S94),C18&lt;=500,OR(C10=liste!B164,C10=liste!B165,C10=liste!B166,C10=liste!B167)),0.4,AND(C9=liste!B10,OR(C14=liste!S91,C14=liste!S93,C14=liste!S94),OR(C10=liste!B160,C10=liste!B161,C10=liste!B162,C10=liste!B163,C10=liste!B170,C10=liste!B177)),0.2,AND(E26=liste!S96,C11="zone 1"),0,AND(E26=liste!S96,C11="zone 2"),0.2,AND(E26=liste!S96,C11="zone 3"),0.25,AND(E26=liste!S96,C11="zone 4"),0.15),"")</f>
        <v/>
      </c>
      <c r="F27" s="75" t="str">
        <f>IFERROR(_xlfn.IFS(D13=liste!X100,"",C30=liste!H103,"",AND(C14=liste!S91,ROUNDUP((E27*C18-D27*D18)/(C18-D18),3)&gt;=0),ROUNDUP((E27*C18-D27*D18)/(C18-D18),3),AND(C14=liste!S91,ROUNDUP((E27*C18-D27*D18)/(C18-D18),3)&lt;0),0,OR(C14=liste!S93,C14=liste!S94,C14=liste!S92),""),"")</f>
        <v/>
      </c>
    </row>
    <row r="28" spans="1:9" x14ac:dyDescent="0.3">
      <c r="A28" s="79"/>
      <c r="B28" s="46" t="s">
        <v>384</v>
      </c>
      <c r="C28" s="112" t="str">
        <f>IFERROR(ROUNDUP((C21*0.2+C20*0.5+C23*0.9+C24*1.2)/C18,2),"")</f>
        <v/>
      </c>
      <c r="D28" s="112" t="str">
        <f>IFERROR(_xlfn.IFS(AND(C9=liste!B10,C10=liste!B159,OR(C14=liste!S92,C14=liste!S95)),"non réglementé",OR(C14=liste!S93,C14=liste!S94,C14=liste!S91),ROUNDUP((D21*0.2+D20*0.5+D23*0.9+D24*1.2)/D18,2),AND(C9=liste!H192,OR(C14=liste!S92,C14=liste!S95),OR(C10=liste!H194,C10=liste!H195,C10=liste!H200,C10=liste!H201,C10=liste!H202,C10=liste!H206)),0.4,AND(C9=liste!H192,OR(C14=liste!S92,C14=liste!S95),C10=liste!H193),0.2,AND(C9=liste!H192,OR(C14=liste!S92,C14=liste!S95),OR(C10=liste!H197,C10=liste!H198,C10=liste!H199,C10=liste!H204,C10=liste!H205)),0.5,AND(C9=liste!H192,OR(C14=liste!S92,C14=liste!S95),OR(C10=liste!H196,C10=liste!H203)),0.6,AND(C9=liste!B10,OR(C14=liste!S92,C14=liste!S95),OR(C15=liste!D160,C15=liste!D161),OR(C10=liste!B164,C10=liste!B165,C10=liste!B166)),0.4,AND(C9=liste!B10,OR(C14=liste!S92,C14=liste!S95),OR(C10=liste!B170,C10=liste!B177)),0.4,AND(C9=liste!B10,OR(C14=liste!S92,C14=liste!S95),C15=liste!D164,C18&lt;=125,OR(C10=liste!B175,C10=liste!B176)),0.5,AND(C9=liste!B10,OR(C14=liste!S92,C14=liste!S95),C15=liste!D164,C18&gt;125,C18&lt;=200,OR(C10=liste!B175,C10=liste!B176)),0.6,AND(C9=liste!B10,OR(C14=liste!S92,C14=liste!S95),C15=liste!D164,C18&gt;200,OR(C10=liste!B175,C10=liste!B176)),0.65,AND(C9=liste!B10,OR(C14=liste!S92,C14=liste!S95),OR(C10=liste!B175,C10=liste!B176)),0.8,AND(C9=liste!B10,C14&lt;&gt;"",OR(C10=liste!B189,C10=liste!B190)),liste!H104,AND(C9=liste!B10,OR(C14=liste!S92,C14=liste!S95),OR(C10=liste!B173,C10=liste!B174,C10=liste!B178,C10=liste!B179,C10=liste!B180)),0.3,AND(C9=liste!B10,OR(C14=liste!S92,C14=liste!S95),C18&gt;2000,OR(C10=liste!B166,C10=liste!B167,C10=liste!B168,C10=liste!B169)),0.8,AND(C9=liste!B10,OR(C14=liste!S92,C14=liste!S95),C18&gt;1500,C18&lt;=2000,OR(C10=liste!B166,C10=liste!B167,C10=liste!B168,C10=liste!B169)),0.75,AND(C9=liste!B10,OR(C14=liste!S92,C14=liste!S95),C18&gt;1000,C18&lt;=1500,OR(C10=liste!B166,C10=liste!B167,C10=liste!B168,C10=liste!B169)),0.7,AND(C9=liste!B10,OR(C14=liste!S92,C14=liste!S95),C18&gt;500,C18&lt;=1000,OR(C10=liste!B166,C10=liste!B167,C10=liste!B168,C10=liste!B169)),0.65,AND(C9=liste!B10,OR(C14=liste!S92,C14=liste!S95),C18&lt;=500,OR(C10=liste!B166,C10=liste!B167,C10=liste!B168,C10=liste!B169)),0.6,AND(C9=liste!B10,OR(C14=liste!S92,C14=liste!S95),C18&gt;750,OR(C10=liste!B164,C10=liste!B165,C10=liste!B171,C10=liste!B172)),0.6,AND(C9=liste!B10,OR(C14=liste!S92,C14=liste!S95),C18&gt;500,C18&lt;=750,OR(C10=liste!B164,C10=liste!B165,C10=liste!B171,C10=liste!B172)),0.55,AND(C9=liste!B10,OR(C14=liste!S92,C14=liste!S95),C18&lt;=500,OR(C10=liste!B164,C10=liste!B165,C10=liste!B171,C10=liste!B172)),0.5,AND(C9=liste!B10,OR(C14=liste!S92,C14=liste!S95),C18&lt;=500,OR(C10=liste!B160,C10=liste!B161,C10=liste!B162,C10=liste!B163)),0.3,AND(C9=liste!B10,OR(C14=liste!S92,C14=liste!S95),C18&gt;500,C18&lt;=750,OR(C10=liste!B160,C10=liste!B161,C10=liste!B162,C10=liste!B163)),0.35,AND(C9=liste!B10,OR(C14=liste!S92,C14=liste!S95),C18&gt;750,OR(C10=liste!B160,C10=liste!B161,C10=liste!B162,C10=liste!B163)),0.4,AND(D26=liste!S96,C11="zone 1"),0.2,AND(D26=liste!S96,C11="zone 2"),0.4,AND(D26=liste!S96,C11="zone 3"),0.5,AND(D26=liste!S96,C11="zone 4"),0.3),"")</f>
        <v/>
      </c>
      <c r="E28" s="101" t="str">
        <f>IFERROR(_xlfn.IFS(AND(C9=liste!B10,C10=liste!B159,OR(C14=liste!S91,C14=liste!S93,C14=liste!S94)),"non réglementé",OR(C14=liste!S92,C14=liste!S95),"",AND(C9=liste!H192,OR(C14=liste!S91,C14=liste!S93,C14=liste!S94),OR(C10=liste!H194,C10=liste!H195,C10=liste!H200,C10=liste!H201,C10=liste!H202,C10=liste!H206)),0.4,AND(C9=liste!H192,OR(C14=liste!S91,C14=liste!S93,C14=liste!S94),C10=liste!H193),0.2,AND(C9=liste!H192,OR(C14=liste!S91,C14=liste!S93,C14=liste!S94),OR(C10=liste!H197,C10=liste!H198,C10=liste!H199,C10=liste!H204,C10=liste!H205)),0.5,AND(C9=liste!H192,OR(C14=liste!S91,C14=liste!S93,C14=liste!S94),OR(C10=liste!H196,C10=liste!H203)),0.6,AND(C9=liste!B10,OR(C14=liste!S91,C14=liste!S93,C14=liste!S94),OR(C15=liste!D160,C15=liste!D161),OR(C10=liste!B164,C10=liste!B165,C10=liste!B166)),0.4,AND(C9=liste!B10,OR(C14=liste!S91,C14=liste!S93,C14=liste!S94),OR(C10=liste!B170,C10=liste!B177)),0.4,AND(C9=liste!B10,OR(C14=liste!S91,C14=liste!S93,C14=liste!S94),C15=liste!D164,C18&lt;=125,OR(C10=liste!B175,C10=liste!B176)),0.5,AND(C9=liste!B10,OR(C14=liste!S91,C14=liste!S93,C14=liste!S94),C15=liste!D164,C18&gt;125,C18&lt;=200,OR(C10=liste!B175,C10=liste!B176)),0.6,AND(C9=liste!B10,OR(C14=liste!S91,C14=liste!S93,C14=liste!S94),C15=liste!D164,C18&gt;200,OR(C10=liste!B175,C10=liste!B176)),0.65,AND(C9=liste!B10,OR(C14=liste!S91,C14=liste!S93,C14=liste!S94),OR(C10=liste!B175,C10=liste!B176)),0.8,AND(C9=liste!B10,C14&lt;&gt;"",OR(C10=liste!B189,C10=liste!B190)),liste!H104,AND(C9=liste!B10,OR(C14=liste!S91,C14=liste!S93,C14=liste!S94),OR(C10=liste!B173,C10=liste!B174,C10=liste!B178,C10=liste!B179,C10=liste!B180)),0.3,AND(C9=liste!B10,OR(C14=liste!S91,C14=liste!S93,C14=liste!S94),C18&gt;2000,OR(C10=liste!B166,C10=liste!B167,C10=liste!B168,C10=liste!B169)),0.8,AND(C9=liste!B10,OR(C14=liste!S91,C14=liste!S93,C14=liste!S94),C18&gt;1500,C18&lt;=2000,OR(C10=liste!B166,C10=liste!B167,C10=liste!B168,C10=liste!B169)),0.75,AND(C9=liste!B10,OR(C14=liste!S91,C14=liste!S93,C14=liste!S94),C18&gt;1000,C18&lt;=1500,OR(C10=liste!B166,C10=liste!B167,C10=liste!B168,C10=liste!B169)),0.7,AND(C9=liste!B10,OR(C14=liste!S91,C14=liste!S93,C14=liste!S94),C18&gt;500,C18&lt;=1000,OR(C10=liste!B166,C10=liste!B167,C10=liste!B168,C10=liste!B169)),0.65,AND(C9=liste!B10,OR(C14=liste!S91,C14=liste!S93,C14=liste!S94),C18&lt;=500,OR(C10=liste!B166,C10=liste!B167,C10=liste!B168,C10=liste!B169)),0.6,AND(C9=liste!B10,OR(C14=liste!S91,C14=liste!S93,C14=liste!S94),C18&gt;750,OR(C10=liste!B164,C10=liste!B165,C10=liste!B171,C10=liste!B172)),0.6,AND(C9=liste!B10,OR(C14=liste!S91,C14=liste!S93,C14=liste!S94),C18&gt;500,C18&lt;=750,OR(C10=liste!B164,C10=liste!B165,C10=liste!B171,C10=liste!B172)),0.55,AND(C9=liste!B10,OR(C14=liste!S91,C14=liste!S93,C14=liste!S94),C18&lt;=500,OR(C10=liste!B164,C10=liste!B165,C10=liste!B171,C10=liste!B172)),0.5,AND(C9=liste!B10,OR(C14=liste!S91,C14=liste!S93,C14=liste!S94),C18&lt;=500,OR(C10=liste!B160,C10=liste!B161,C10=liste!B162,C10=liste!B163)),0.3,AND(C9=liste!B10,OR(C14=liste!S91,C14=liste!S93,C14=liste!S94),C18&gt;500,C18&lt;=750,OR(C10=liste!B160,C10=liste!B161,C10=liste!B162,C10=liste!B163)),0.35,AND(C9=liste!B10,OR(C14=liste!S91,C14=liste!S93,C14=liste!S94),C18&gt;750,OR(C10=liste!B160,C10=liste!B161,C10=liste!B162,C10=liste!B163)),0.4,AND(E26=liste!S96,C11="zone 1"),0.2,AND(E26=liste!S96,C11="zone 2"),0.4,AND(E26=liste!S96,C11="zone 3"),0.5,AND(E26=liste!S96,C11="zone 4"),0.3),"")</f>
        <v/>
      </c>
      <c r="F28" s="75" t="str">
        <f>IFERROR(_xlfn.IFS(D13=liste!X100,"",C30=liste!H103,"",AND(C14=liste!S91,ROUNDUP((E28*C18-D28*D18)/(C18-D18),3)&gt;=0),ROUNDUP((E28*C18-D28*D18)/(C18-D18),3),AND(C14=liste!S91,ROUNDUP((E28*C18-D28*D18)/(C18-D18),3)&lt;0),0,OR(C14=liste!S93,C14=liste!S94,C14=liste!S92),""),"")</f>
        <v/>
      </c>
    </row>
    <row r="29" spans="1:9" x14ac:dyDescent="0.3">
      <c r="A29" s="32"/>
      <c r="B29" s="23"/>
      <c r="C29" s="80"/>
      <c r="D29" s="34"/>
      <c r="E29" s="32"/>
      <c r="F29" s="32"/>
    </row>
    <row r="30" spans="1:9" ht="129.75" customHeight="1" x14ac:dyDescent="0.3">
      <c r="A30" s="79"/>
      <c r="B30" s="47" t="s">
        <v>387</v>
      </c>
      <c r="C30" s="48" t="str">
        <f>IFERROR(_xlfn.IFS(OR(C10=liste!C211,C10=liste!C212,C10=liste!C213,C10=liste!C214,C10=liste!C215,C10=liste!C216,C10=liste!C217,C10=liste!C218,C10=liste!C219,C10=liste!C220,C10=liste!C221,C10=liste!C222,C10=liste!C223,C10=liste!C224,C10=liste!C225,C10=liste!C226,C10=liste!C227,C10=liste!D200,C10=liste!D201,C10=liste!D202,C10=liste!D203,C10=liste!D204,C10=liste!D205,C10=liste!D206,C10=liste!D207,C10=liste!D208,C10=liste!D209,C10=liste!D210,C10=liste!D211,C10=liste!D212,C10=liste!D213,C10=liste!E198,C10=liste!E199,C10=liste!E200,C10=liste!E201,C10=liste!E202,C10=liste!E203,C10=liste!F208,C10=liste!F209,C10=liste!F210,C10=liste!F211,C10=liste!F212,C10=liste!F213,C10=liste!G211,C10=liste!G212,C10=liste!G213,C10=liste!G214,C10=liste!G215,C10=liste!G216,C10=liste!G217,C10=liste!G218,C10=liste!G219,C10=liste!G220,C10=liste!G221,C10=liste!G222,C10=liste!G223,C10=liste!H207,C10=liste!H208,C10=liste!H209,C10=liste!H210,C10=liste!H211,C10=liste!H212,C10=liste!H213,C10=liste!H214,C10=liste!H215,C10=liste!H216,C10=liste!H217,C10=liste!H218,C10=liste!H219,C10=liste!H220,C10=liste!I217,C10=liste!I218,C10=liste!I219,C10=liste!I220,C10=liste!I221,C10=liste!I222,C10=liste!I223,C10=liste!I224,C10=liste!I225,C10=liste!I226,C10=liste!I227,C10=liste!I228,C10=liste!I229,C10=liste!I230,C10=liste!I231,C10=liste!I232,C10=liste!J207,C10=liste!J208,C10=liste!J209,C10=liste!J210,C10=liste!J211,C10=liste!J212,C10=liste!J213,C10=liste!J214,C10=liste!J215,C10=liste!J216,C10=liste!J217,C10=liste!J218,C10=liste!J219,C10=liste!J220,C10=liste!J221,C10=liste!K207,C10=liste!K208,C10=liste!K209,C10=liste!K210,C10=liste!K211,C10=liste!K212,C10=liste!K213,C10=liste!K214,C10=liste!K215,C10=liste!K216,C10=liste!K217,C10=liste!L208,C10=liste!L209,C10=liste!L210,C10=liste!L211,C10=liste!L212,C10=liste!L213,C10=liste!L214,C10=liste!L215,C10=liste!L216,C10=liste!L217,C10=liste!L218,C10=liste!L219,C10=liste!L220,C10=liste!M209,C10=liste!M210,C10=liste!M211,C10=liste!M212,C10=liste!M213,C10=liste!M214,C10=liste!M215,C10=liste!M216,C10=liste!M217,C10=liste!M218,C10=liste!M219,C10=liste!M220,C10=liste!M221,C10=liste!M222,C10=liste!M223,C10=liste!M224,C10=liste!M225,C10=liste!M226,C10=liste!M227,C10=liste!N208,C10=liste!N209,C10=liste!N210,C10=liste!N211,C10=liste!N212,C10=liste!N213,C10=liste!N214,C10=liste!N215,C10=liste!N216,C10=liste!N217,C10=liste!O208,C10=liste!O209,C10=liste!O210,C10=liste!O211,C10=liste!O212,C10=liste!O213,C10=liste!O214,C10=liste!O215,C10=liste!O216,C10=liste!P207,C10=liste!P208,C10=liste!P209,C10=liste!P210,C10=liste!P211,C10=liste!P212,C10=liste!P213,C10=liste!P214,C10=liste!P215,C10=liste!P216,C10=liste!P217,C10=liste!Q204,C10=liste!Q205,C10=liste!Q206,C10=liste!Q207,C10=liste!Q208,C10=liste!Q209,C10=liste!Q210,C10=liste!Q211,C10=liste!Q212,C10=liste!Q213),liste!X103,OR(AND(OR(C14=liste!S93,C14=liste!S94,C14=liste!S91),OR(C18=0,D18=0)),AND(OR(C14=liste!S92,C14=liste!S95),C18=0)),liste!X104,AND(C9=liste!B10,OR(C10=liste!B159,C10=liste!B189,C10=liste!B190)),"non réglementé",C14=liste!S95,liste!X96,OR(AND(C9=liste!B10,OR(C10=liste!B160,C10=liste!B161,C10=liste!B162,C10=liste!B163),OR(C18&lt;100,C15=liste!D163,C14=liste!S93)),AND(C9=liste!B10,C15=liste!D163,OR(C10=liste!B175,C10=liste!B176,C10=liste!B177,C10=liste!B178)),AND(C9=liste!B10,OR(D27=liste!H104,D28=liste!H104,E27=liste!H104,E28=liste!H104))),liste!H103,OR(C18&lt;SUM(C19:C24),D18&lt;SUM(D19:D24)),liste!H96,AND(C27&gt;=D27,C28&gt;=D28,C14=liste!S92),liste!A99,AND(C27&lt;D27,C28&lt;D28,C14=liste!S92),liste!A97,AND(C27&lt;D27,C28&gt;=D28,C14=liste!S92),liste!A96,AND(C27&gt;=D27,C28&lt;D28,C14=liste!S92),liste!A98,AND(OR(C14=liste!S94,C14=liste!S93),liste!A104="oui"),liste!X101,AND(OR(C9=liste!C192,C9=liste!E192,C9=liste!F192,C9=liste!G192,C9=liste!I192,C9=liste!J192,C9=liste!K192,C9=liste!L192,C9=liste!M192,C9=liste!N192,C9=liste!O192,C9=liste!P192,C9=liste!Q192),OR(C14=liste!S94,C14=liste!S93),liste!A101="oui",OR(AND(liste!A102="oui",C28&gt;=E28),AND(liste!A103="oui",C27&gt;=E27),AND(liste!A102="oui",liste!A103="oui"))),liste!A100,AND(OR(C9=liste!C192,C9=liste!E192,C9=liste!F192,C9=liste!G192,C9=liste!I192,C9=liste!J192,C9=liste!K192,C9=liste!L192,C9=liste!M192,C9=liste!N192,C9=liste!O192,C9=liste!P192,C9=liste!Q192),C14=liste!S94,C38="oui"),liste!X96,AND(C27&gt;=E27,C28&gt;=E28,OR(C14=liste!S94,C14=liste!S93)),liste!A99,AND(C27&lt;E27,C28&lt;E28,OR(C14=liste!S94,C14=liste!S93)),liste!A97,AND(C27&lt;E27,C28&gt;=E28,OR(C14=liste!S94,C14=liste!S93)),liste!A96,AND(C27&gt;=E27,C28&lt;E28,OR(C14=liste!S94,C14=liste!S93)),liste!A98,AND(D27&lt;E27,D28&gt;=E28,C14=liste!S91),liste!X92,AND(D27&gt;=E27,D28&gt;=E28,C14=liste!S91),liste!A99,AND(D27&gt;=E27,D28&lt;E28,C14=liste!S91),liste!X93,AND(D27&lt;E27,D28&lt;E28,C14=liste!S91),liste!X94,AND(C27&lt;D27,C28&gt;=D28,C14=liste!S94),liste!X97,AND(C27&lt;D27,C27&lt;E27,C28&lt;D28,C28&lt;E28,C14=liste!S94),liste!X98,AND(C27&gt;=D27,C28&lt;D28,C14=liste!S94),liste!X99),"")</f>
        <v/>
      </c>
      <c r="D30" s="89" t="str">
        <f>IF(OR(C40=liste!H101,C40=liste!H105,C40="",C14=liste!S95),"",liste!S103)</f>
        <v/>
      </c>
      <c r="E30" s="32"/>
      <c r="F30" s="32"/>
    </row>
    <row r="31" spans="1:9" ht="15" thickBot="1" x14ac:dyDescent="0.35">
      <c r="A31" s="32"/>
      <c r="C31" s="40"/>
      <c r="D31" s="32"/>
      <c r="E31" s="32"/>
      <c r="F31" s="32"/>
    </row>
    <row r="32" spans="1:9" ht="18.600000000000001" thickBot="1" x14ac:dyDescent="0.4">
      <c r="A32" s="79"/>
      <c r="B32" s="132" t="str">
        <f>IF(OR(C18&lt;=1000,AND(C18&gt;1000,liste!A105="non")),"ÉTAPE 3 : dispositif de gestion des eaux pluviales","ÉTAPE 3 : Étude de sol")</f>
        <v>ÉTAPE 3 : dispositif de gestion des eaux pluviales</v>
      </c>
      <c r="C32" s="134"/>
      <c r="D32" s="35"/>
      <c r="E32" s="32"/>
      <c r="F32" s="32"/>
    </row>
    <row r="33" spans="1:6" ht="29.25" customHeight="1" x14ac:dyDescent="0.3">
      <c r="A33" s="79"/>
      <c r="B33" s="70" t="s">
        <v>712</v>
      </c>
      <c r="C33" s="66"/>
      <c r="D33" s="35"/>
      <c r="E33" s="32"/>
      <c r="F33" s="32"/>
    </row>
    <row r="34" spans="1:6" x14ac:dyDescent="0.3">
      <c r="A34" s="79"/>
      <c r="B34" s="31" t="s">
        <v>7</v>
      </c>
      <c r="C34" s="30"/>
      <c r="D34" s="35"/>
      <c r="E34" s="32"/>
      <c r="F34" s="32"/>
    </row>
    <row r="35" spans="1:6" ht="18" x14ac:dyDescent="0.35">
      <c r="A35" s="79"/>
      <c r="B35" s="31" t="s">
        <v>10</v>
      </c>
      <c r="C35" s="69"/>
      <c r="D35" s="43"/>
      <c r="E35" s="33"/>
      <c r="F35" s="33"/>
    </row>
    <row r="36" spans="1:6" x14ac:dyDescent="0.3">
      <c r="A36" s="79"/>
      <c r="B36" s="31" t="s">
        <v>11</v>
      </c>
      <c r="C36" s="111"/>
      <c r="D36" s="35"/>
      <c r="E36" s="32"/>
      <c r="F36" s="32"/>
    </row>
    <row r="37" spans="1:6" x14ac:dyDescent="0.3">
      <c r="A37" s="79"/>
      <c r="B37" s="31" t="s">
        <v>12</v>
      </c>
      <c r="C37" s="111"/>
      <c r="D37" s="35"/>
      <c r="E37" s="32"/>
      <c r="F37" s="32"/>
    </row>
    <row r="38" spans="1:6" hidden="1" x14ac:dyDescent="0.3">
      <c r="A38" s="79"/>
      <c r="B38" s="49" t="s">
        <v>761</v>
      </c>
      <c r="C38" s="50" t="str">
        <f>IFERROR(IF(ROUND(C26-D26,2)&lt;=0,"oui","non"),"")</f>
        <v/>
      </c>
      <c r="D38" s="35"/>
      <c r="E38" s="32"/>
      <c r="F38" s="32"/>
    </row>
    <row r="39" spans="1:6" hidden="1" x14ac:dyDescent="0.3">
      <c r="A39" s="79"/>
      <c r="B39" s="49" t="s">
        <v>404</v>
      </c>
      <c r="C39" s="51" t="str">
        <f>IFERROR(_xlfn.IFS(C14=liste!S95,liste!X102,AND(C27&gt;=E27,C28&gt;=E28,OR(C14=liste!S93,C14=liste!S94)),(C26-D26)*0.04-C25*C35*2*3600,AND(C27&lt;E27,C28&gt;=E28,OR(C14=liste!S93,C14=liste!S94)),(E27-C27)*C18*0.04-C25*C35*2*3600,AND(C27&gt;=E27,C28&lt;E28,OR(C14=liste!S93,C14=liste!S94)),(E28-C28)*C18*0.04-C25*C35*2*3600,AND(C27&lt;E27,C28&lt;E28,OR(C14=liste!S93,C14=liste!S94)),MAX((E27-C27),(E28-C28))*C18*0.04-C25*C35*2*3600,C14=liste!S91,D26*0.04-C25*C35*2*3600,C14=liste!S92,C26*0.04-C25*C35*2*3600),"")</f>
        <v/>
      </c>
      <c r="D39" s="35"/>
      <c r="E39" s="32"/>
      <c r="F39" s="32"/>
    </row>
    <row r="40" spans="1:6" ht="73.2" customHeight="1" x14ac:dyDescent="0.3">
      <c r="A40" s="79"/>
      <c r="B40" s="52" t="str">
        <f>IFERROR(IF(OR(AND(C18&gt;300,C18&lt;=1000),AND(C18&gt;1000,liste!A105="non",OR(AND(C27&gt;=E27,C28&gt;=E28),C30=liste!A100))),liste!H102,"Gestion pluviale du projet"),"")</f>
        <v>Gestion pluviale du projet</v>
      </c>
      <c r="C40" s="98" t="str">
        <f>IFERROR(_xlfn.IFS(C14=liste!S95,liste!X102,AND(C14=liste!S94,AND(C27&gt;=E27,C28&gt;=E28),C38="oui"),liste!H101,AND(C14=liste!S93,AND(C27&gt;=E27,C28&gt;=E28),C38="oui"),liste!H105,AND(C18&gt;0,C18&lt;=300),liste!H101,AND(AND(OR(C14=liste!S91,C14=liste!S92),C18&gt;1000),OR(C34="",C35="",C36="",C37="")),liste!M1,AND(AND(OR(C14=liste!S94,C14=liste!S93),C18&gt;1000,liste!A105="non"),OR(C27&lt;E27,C28&lt;E28),OR(C34="",C35="",C36="",C37="")),liste!M2,AND(AND(OR(C14=liste!S94,C14=liste!S93),C18&gt;1000,liste!A105="oui"),OR(C34="",C35="",C36="",C37="")),liste!M2,AND(C18&gt;1000,OR(C14=liste!S91,C14=liste!S92),C35&gt;=0.00001),liste!H92,AND(C18&gt;1000,OR(C14=liste!S91,C14=liste!S92),C35&lt;0.00000001),liste!H93,AND(C18&gt;1000,OR(C14=liste!S91,C14=liste!S92),C35&gt;=0.00000001,C35&lt;0.00001),liste!H94,AND(C14=liste!S92,C18&lt;=1000,C33="non",C26*0.04&gt;0.5),C26*0.04,AND(C14=liste!S92,C18&gt;0,C18&lt;=1000,C33="non",C26*0.04&lt;=0.5),0.5,AND(C14=liste!S92,C18&lt;=1000,C33="oui",C39&gt;0.5),C39,AND(C14=liste!S92,C18&gt;0,C18&lt;=1000,C39&lt;=0.5),0.5,AND(C18&gt;1000,liste!A105="oui",OR(C14=liste!S94,C14=liste!S93),C35&gt;=0.00001),liste!H92,AND(C18&gt;1000,liste!A105="non",OR(C27&lt;E27,C28&lt;E28),OR(C14=liste!S94,C14=liste!S93),C35&gt;=0.00001),liste!H92,AND(C18&gt;1000,liste!A105="oui",OR(C14=liste!S94,C14=liste!S93),C35&lt;0.00000001),liste!H93,AND(C18&gt;1000,liste!A105="non",OR(C27&lt;E27,C28&lt;E28),OR(C14=liste!S94,C14=liste!S93),C35&lt;0.00000001),liste!H93,AND(C18&gt;1000,liste!A105="oui",OR(C14=liste!S94,C14=liste!S93),C35&gt;=0.00000001,C35&lt;0.00001),liste!H94,AND(C18&gt;1000,liste!A105="non",OR(C27&lt;E27,C28&lt;E28),OR(C14=liste!S94,C14=liste!S93),C35&gt;=0.00000001,C35&lt;0.00001),liste!H94,AND(C18&gt;1000,liste!A105="non",OR(C14=liste!S94,C14=liste!S93),C33="non",C38="non",(C26-D26)*0.04&lt;=0.5),0.5,AND(C18&gt;1000,liste!A105="non",OR(C14=liste!S94,C14=liste!S93),C33="non",C38="non",(C26-D26)*0.04&gt;0.5),(C26-D26)*0.04,AND(C18&gt;1000,liste!A105="non",OR(C14=liste!S94,C14=liste!S93),C38="non",C39&lt;=0.5),0.5,AND(C18&gt;1000,liste!A105="non",OR(C14=liste!S94,C14=liste!S93),C38="non",C39&gt;=0.5),C39,AND(OR(C14=liste!S94,C14=liste!S93),C18&lt;=1000,C33="non",C38="non",(C26-D26)*0.04&lt;=0.5),0.5,AND(C33="non",C18&lt;=1000,liste!A105="non",AND(C27&lt;E27,C28&gt;=E28),OR(C14=liste!S94,C14=liste!S93),((E27-C27)*C18*0.04)&lt;=0.5),0.5,AND(C33="non",C18&lt;=1000,liste!A105="non",AND(C27&gt;=E27,C28&lt;E28),OR(C14=liste!S94,C14=liste!S93),((E28-C28)*C18*0.04)&lt;=0.5),0.5,AND(C33="non",C18&lt;=1000,liste!A105="non",AND(C27&lt;E27,C28&lt;E28),OR(C14=liste!S94,C14=liste!S93),(MAX((E27-C27),(E28-C28))*C18*0.04)&lt;=0.5),0.5,AND(OR(C14=liste!S94,C14=liste!S93),C18&lt;=1000,C33="non",(C26-D26)*0.04&gt;0.5),(C26-D26)*0.04,AND(C33="non",C18&lt;=1000,liste!A105="non",AND(C27&lt;E27,C28&gt;=E28),OR(C14=liste!S94,C14=liste!S93),((E27-C27)*C18*0.04)&gt;0.5),(E27-C27)*C18*0.04,AND(C33="non",C18&lt;=1000,liste!A105="non",AND(C27&gt;=E27,C28&lt;E28),OR(C14=liste!S94,C14=liste!S93),((E28-C28)*C18*0.04)&gt;0.5),(E28-C28)*C18*0.04,AND(C33="non",C18&lt;=1000,liste!A105="non",AND(C27&lt;E27,C28&lt;E28),OR(C14=liste!S94,C14=liste!S93),(MAX((E27-C27),(E28-C28))*C18*0.04)&gt;0.5),MAX((E27-C27),(E28-C28))*C18*0.04,AND(OR(C14=liste!S94,C14=liste!S93),C18&lt;=1000,C33="oui",C38="non",C39&lt;=0.5),0.5,AND(OR(C14=liste!S94,C14=liste!S93),C18&lt;=1000,C33="oui",liste!A105="non",OR(C27&lt;E27,C28&lt;E28),C39&lt;=0.5),0.5,AND(OR(C14=liste!S94,C14=liste!S93),C18&lt;=1000,C33="oui",C38="non"),C39,AND(OR(C14=liste!S94,C14=liste!S93),C18&lt;=1000,C33="oui",liste!A105="non",OR(C27&lt;E27,C28&lt;E28),C39&gt;0.5),C39,AND(C14=liste!S91,C18&lt;=1000,C33="non"),D26*0.04,AND(C14=liste!S91,C18&lt;=1000,C33="oui",C39&lt;=0.5),0.5,AND(C14=liste!S91,C18&lt;=1000,C33="oui",C39&gt;0.5),C39,AND(C33="non",C18&gt;1000,liste!A105="non",AND(C27&lt;E27,C28&gt;=E28),OR(C14=liste!S94,C14=liste!S93),((E27-C27)*C18*0.04)&gt;0.5),(E27-C27)*C18*0.04,AND(C33="non",C18&gt;1000,liste!A105="non",AND(C27&gt;=E27,C28&lt;E28),OR(C14=liste!S94,C14=liste!S93),((E28-C28)*C18*0.04)&gt;0.5),(E28-C28)*C18*0.04,AND(C33="non",C18&gt;1000,liste!A105="non",AND(C27&lt;E27,C28&lt;E28),OR(C14=liste!S94,C14=liste!S93),(MAX((E27-C27),(E28-C28))*C18*0.04)&gt;0.5),MAX((E27-C27),(E28-C28))*C18*0.04,AND(C33="non",C18&gt;1000,liste!A105="non",AND(C27&lt;E27,C28&gt;=E28),OR(C14=liste!S94,C14=liste!S93),((E27-C27)*C18*0.04)&lt;=0.5),0.5,AND(C33="non",C18&gt;1000,liste!A105="non",AND(C27&gt;=E27,C28&lt;E28),OR(C14=liste!S94,C14=liste!S93),((E28-C28)*C18*0.04)&lt;=0.5),0.5,AND(C33="non",C18&gt;1000,liste!A105="non",AND(C27&lt;E27,C28&lt;E28),OR(C14=liste!S94,C14=liste!S93),(MAX((E27-C27),(E28-C28))*C18*0.04)&lt;=0.5),0.5,AND(OR(C14=liste!S94,C14=liste!S93),C18&gt;1000,C33="oui",C38="oui",C39&lt;=0.5),0.5),"")</f>
        <v/>
      </c>
      <c r="D40" s="81"/>
      <c r="E40" s="82"/>
      <c r="F40" s="76"/>
    </row>
    <row r="41" spans="1:6" ht="15" customHeight="1" x14ac:dyDescent="0.3">
      <c r="A41" s="32"/>
      <c r="B41" s="85" t="str">
        <f>IFERROR(IF(OR(AND(C18&gt;300,liste!A105="non",OR(C14=liste!S93,C14=liste!S94)),AND(C18&gt;300,C18&lt;=1000,C33="oui"),AND(C14=liste!S92,C18&gt;300,C18&lt;=1000),AND(OR(C14=liste!S94,C14=liste!S93),C18&gt;300,C18&lt;=1000,C33="non"),AND(C14=liste!S91,C18&gt;300,C18&lt;=1000,C33="non")),liste!S100,""),"")</f>
        <v/>
      </c>
      <c r="C41" s="84" t="str">
        <f>IFERROR(_xlfn.IFS(AND(B41=liste!S100,C33="oui",C39&lt;=0),liste!S102,AND(B41=liste!S100,OR(C14=liste!S92,C14=liste!S93,C14=liste!S94),C18*3/10000&gt;=0.5),C18*3/10000,AND(B41=liste!S100,OR(C14=liste!S92,C14=liste!S93,C14=liste!S94),C18*3/10000&lt;0.5),0.5,AND(B41=liste!S100,C14=liste!S91,D18*3/10000&gt;=0.5),D18*3/10000,AND(B41=liste!S100,C14=liste!S91,D18*3/10000&lt;0.5),0.5),"")</f>
        <v/>
      </c>
      <c r="D41" s="35"/>
      <c r="E41" s="32"/>
      <c r="F41" s="35"/>
    </row>
    <row r="42" spans="1:6" ht="15" customHeight="1" thickBot="1" x14ac:dyDescent="0.35">
      <c r="A42" s="32"/>
      <c r="B42" s="90"/>
      <c r="C42" s="91"/>
      <c r="D42" s="38"/>
      <c r="E42" s="38"/>
    </row>
    <row r="43" spans="1:6" ht="18.600000000000001" thickBot="1" x14ac:dyDescent="0.4">
      <c r="A43" s="79"/>
      <c r="B43" s="132" t="str">
        <f>IF(OR(C18&lt;=1000,AND(C18&gt;1000,liste!A105="non")),"","ÉTAPE 4 : dispositif de gestion des eaux pluviales")</f>
        <v/>
      </c>
      <c r="C43" s="133"/>
      <c r="D43" s="133"/>
      <c r="E43" s="134"/>
      <c r="F43" s="35"/>
    </row>
    <row r="44" spans="1:6" s="1" customFormat="1" ht="15" customHeight="1" x14ac:dyDescent="0.3">
      <c r="A44" s="88"/>
      <c r="B44" s="67" t="s">
        <v>14</v>
      </c>
      <c r="C44" s="68" t="s">
        <v>13</v>
      </c>
      <c r="D44" s="68" t="s">
        <v>400</v>
      </c>
      <c r="E44" s="68" t="s">
        <v>401</v>
      </c>
      <c r="F44" s="89"/>
    </row>
    <row r="45" spans="1:6" x14ac:dyDescent="0.3">
      <c r="A45" s="79"/>
      <c r="B45" s="42" t="s">
        <v>15</v>
      </c>
      <c r="C45" s="71"/>
      <c r="D45" s="72"/>
      <c r="E45" s="54"/>
      <c r="F45" s="35"/>
    </row>
    <row r="46" spans="1:6" ht="50.25" customHeight="1" x14ac:dyDescent="0.3">
      <c r="A46" s="79"/>
      <c r="B46" s="55" t="s">
        <v>45</v>
      </c>
      <c r="C46" s="53" t="str">
        <f>IFERROR(_xlfn.IFS($C$48="renseigner les cellules C35 et C45","",OR($C$40=liste!H94,$C$40=liste!H93,C56=""),"",C56&gt;24,"temps de vidange &gt; 24h, il convient d'augmenter la surface d'infiltration",C45&gt;(C24+C23),"Sinfiltration &gt; Sespaces verts, compromettant la mise en œuvre de techniques à ciel ouvert",C45&lt;(C24+C23),"",C56&lt;24,""),"")</f>
        <v/>
      </c>
      <c r="D46" s="56" t="str">
        <f>IFERROR(_xlfn.IFS(OR($C$40=liste!H92,$C$40=liste!H93),"",D56="","",D56&gt;24,"temps de vidange &gt; 24h, il convient d'augmenter la surface d'infiltration",D45&gt;(C23+C24),"Sinfiltration &gt; Sespaces verts, compromettant la mise en œuvre de techniques à ciel ouvert",D45&lt;(C23+C24),"",D56&lt;24,""),"")</f>
        <v/>
      </c>
      <c r="E46" s="54"/>
      <c r="F46" s="35"/>
    </row>
    <row r="47" spans="1:6" ht="16.2" x14ac:dyDescent="0.3">
      <c r="A47" s="79"/>
      <c r="B47" s="55" t="s">
        <v>16</v>
      </c>
      <c r="C47" s="53" t="str">
        <f>IFERROR(_xlfn.IFS(OR($C$40=liste!H93,$C$40=liste!H94),"",C35*C45=0,"renseigner les cellules C35 et C45",$C$40=liste!H92,C35*C45),"")</f>
        <v>renseigner les cellules C35 et C45</v>
      </c>
      <c r="D47" s="53" t="str">
        <f>IFERROR(_xlfn.IFS(OR(C40=liste!H92,C40=liste!H93),"",C35*D45=0,"renseigner les cellules C35 et D45",(C35*D45+3*C18*10^-7)&lt;=0.0005,0.0005+C35*D45,(C35*D45+3*C18*10^-7)&gt;0.0005,C35*D45+3*C18*10^-7),"")</f>
        <v>renseigner les cellules C35 et D45</v>
      </c>
      <c r="E47" s="53" t="str">
        <f>IFERROR(_xlfn.IFS(OR($C$40=liste!$H$92,$C$40=liste!$H$94),"",C18*3*10^-7=0,"renseigner la cellule C18",(3*C18*10^-7)&lt;=0.0005,0.0005,(3*C18*10^-7)&gt;0.0005,3*C18*10^-7),"")</f>
        <v>renseigner la cellule C18</v>
      </c>
      <c r="F47" s="35"/>
    </row>
    <row r="48" spans="1:6" ht="15.6" x14ac:dyDescent="0.3">
      <c r="A48" s="79"/>
      <c r="B48" s="55" t="s">
        <v>133</v>
      </c>
      <c r="C48" s="53" t="str">
        <f>IFERROR(_xlfn.IFS($C$40=liste!$H$93,"",$C$40=liste!$H$94,"",C35*C45=0,"renseigner les cellules C35 et C45",$C$40=liste!$H$92,C47*1000),"")</f>
        <v>renseigner les cellules C35 et C45</v>
      </c>
      <c r="D48" s="57" t="str">
        <f>IFERROR(_xlfn.IFS(OR(C40=liste!H92,C40=liste!H93),"",C35*D45=0,"renseigner les cellules C35 et D45",C40=liste!H94,C35*D45*1000),"")</f>
        <v>renseigner les cellules C35 et D45</v>
      </c>
      <c r="E48" s="54"/>
      <c r="F48" s="35"/>
    </row>
    <row r="49" spans="1:6" ht="15.6" x14ac:dyDescent="0.3">
      <c r="A49" s="79"/>
      <c r="B49" s="55" t="s">
        <v>134</v>
      </c>
      <c r="C49" s="54"/>
      <c r="D49" s="57" t="str">
        <f>IFERROR(_xlfn.IFS(OR(C40=liste!H92,C40=liste!H93),"",C35*D45=0,"renseigner les cellules C35 et D45",(3*C18*10^-7)&lt;=0.0005,0.5,AND((3*C18*10^-7)&gt;0.0005,(D47-D48/1000&lt;=0.0005)),0.5,AND((3*C18*10^-7)&gt;0.0005,(D47-D48/1000)&gt;0.0005),((D47-D48/1000)*1000)),"")</f>
        <v>renseigner les cellules C35 et D45</v>
      </c>
      <c r="E49" s="53" t="str">
        <f>IFERROR(_xlfn.IFS($C$40=liste!$H$92,"",$C$40=liste!$H$94,"",$C$40=liste!$H$93,E47*1000),"")</f>
        <v/>
      </c>
      <c r="F49" s="35"/>
    </row>
    <row r="50" spans="1:6" x14ac:dyDescent="0.3">
      <c r="A50" s="79"/>
      <c r="B50" s="42" t="s">
        <v>37</v>
      </c>
      <c r="C50" s="58" t="str">
        <f>IFERROR(_xlfn.IFS(C40=liste!H92,60000*C47/liste!A106,OR(C40=liste!H93,C40=liste!H94),""),"")</f>
        <v/>
      </c>
      <c r="D50" s="58" t="str">
        <f>IFERROR(_xlfn.IFS($D$47="renseigner les cellules C35 et D45","",OR($C$40=liste!H92,$C$40=liste!H93),"",$C$40=liste!H94,60000*D47/liste!A106),"")</f>
        <v/>
      </c>
      <c r="E50" s="58" t="str">
        <f>IFERROR(_xlfn.IFS(OR($C$40=liste!$H$92,$C$40=liste!$H$94),"",$C$40=liste!$H$93,60000*E47/liste!A106),"")</f>
        <v/>
      </c>
      <c r="F50" s="35"/>
    </row>
    <row r="51" spans="1:6" x14ac:dyDescent="0.3">
      <c r="A51" s="79"/>
      <c r="B51" s="42" t="s">
        <v>40</v>
      </c>
      <c r="C51" s="59" t="str">
        <f>IFERROR(_xlfn.IFS(OR($C$40=liste!H93,$C$40=liste!H94),"",$C$40=liste!H92,'T=30ans'!F15),"")</f>
        <v/>
      </c>
      <c r="D51" s="59" t="str">
        <f>IFERROR(_xlfn.IFS(OR($C$40=liste!H92,$C$40=liste!H93,$D$47="renseigner les cellules C35 et D45"),"",AND($C$40=liste!H94,D48&gt;0.5),'T=1an'!F15,AND($C$40=liste!H94,D48&lt;=0.5),'T=1semaine'!F14),"")</f>
        <v/>
      </c>
      <c r="E51" s="60"/>
      <c r="F51" s="35"/>
    </row>
    <row r="52" spans="1:6" ht="16.2" x14ac:dyDescent="0.3">
      <c r="A52" s="79"/>
      <c r="B52" s="42" t="s">
        <v>38</v>
      </c>
      <c r="C52" s="61" t="str">
        <f>IFERROR(_xlfn.IFS(OR(C35="",C45="",C40=liste!H93,C40=liste!H94),"",AND(C40=liste!H92,C14=liste!S92),C51*C26/1000,AND(C40=liste!H92,C14=liste!S91),C51*D26/1000,AND(C40=liste!H92,OR(C14=liste!S93,18=liste!S94),C27&gt;=E27,C28&gt;=E28),C51*(C26-D26)/1000,AND(C40=liste!H92,OR(C14=liste!S93,C14=liste!S94),C27&lt;E27,C28&gt;=E28),C51*C18*(E27-C27)/1000,AND(C40=liste!H92,OR(C14=liste!S93,C14=liste!S94),C27&gt;=E27,C28&lt;E28),C51*C18*(E28-C28)/1000,AND(C40=liste!H92,OR(C14=liste!S93,C14=liste!S94),C27&lt;E27,C28&lt;E28),C51*C18*MAX((E27-C27),(E28-C28))/1000),"")</f>
        <v/>
      </c>
      <c r="D52" s="106" t="str">
        <f>IFERROR(_xlfn.IFS(OR($C$40=liste!H92,$C$40=liste!H93,$D$47="renseigner les cellules C35 et D45"),"",D51*C26/1000&lt;0.5,0.5,AND(C40=liste!H94,C14=liste!S92),D51*C26/1000,D51*D26/1000&lt;0.5,0.5,AND(C40=liste!H94,C14=liste!S91),D51*D26/1000,D51*liste!A106/1000&lt;0.5,0.5,AND(C40=liste!H94,OR(C14=liste!S93,C14=liste!S94)),D51*liste!A106/1000),"")</f>
        <v/>
      </c>
      <c r="E52" s="54"/>
      <c r="F52" s="35"/>
    </row>
    <row r="53" spans="1:6" x14ac:dyDescent="0.3">
      <c r="A53" s="79"/>
      <c r="B53" s="42" t="s">
        <v>41</v>
      </c>
      <c r="C53" s="60"/>
      <c r="D53" s="59" t="str">
        <f>IFERROR(_xlfn.IFS($C$40=liste!H92,"",$C$40=liste!H93,"",$D$47="renseigner les cellules C35 et D45","",$C$40=liste!H94,'T=30ans'!F15-D51),"")</f>
        <v/>
      </c>
      <c r="E53" s="58" t="str">
        <f>IFERROR(IF($C$40=liste!$H$93,'T=30ans'!F15,""),"")</f>
        <v/>
      </c>
      <c r="F53" s="35"/>
    </row>
    <row r="54" spans="1:6" ht="16.2" x14ac:dyDescent="0.3">
      <c r="A54" s="79"/>
      <c r="B54" s="42" t="s">
        <v>39</v>
      </c>
      <c r="C54" s="54"/>
      <c r="D54" s="62" t="str">
        <f>IFERROR(_xlfn.IFS(C40=liste!H92,"",C40=liste!H93,"",$D$47="renseigner les cellules C35 et D45","",D53*C26/1000&lt;0.5,0.5,AND(C40=liste!H94,C14=liste!S92),D53*C26/1000,D53*D26/1000&lt;0.5,0.5,AND(C40=liste!H94,C14=liste!S91),D53*D26/1000,D53*liste!A106/1000&lt;0.5,0.5,AND(C40=liste!H94,OR(C14=liste!S93,C14=liste!S94)),D53*liste!A106/1000),"")</f>
        <v/>
      </c>
      <c r="E54" s="61" t="str">
        <f>IFERROR(_xlfn.IFS(E53*C26/1000&lt;0.5,0.5,AND(C40=liste!H93,C14=liste!S92),E53*C26/1000,E53*liste!A106/1000&lt;0.5,0.5,AND(C40=liste!H93,OR(C14=liste!S93,C14=liste!S94)),E53*liste!A106/1000,E53*D26/1000&lt;0.5,0.5,AND(C40=liste!H93,C14=liste!S91),E53*D26/1000),"")</f>
        <v/>
      </c>
      <c r="F54" s="35"/>
    </row>
    <row r="55" spans="1:6" ht="16.2" x14ac:dyDescent="0.3">
      <c r="A55" s="79"/>
      <c r="B55" s="63" t="s">
        <v>42</v>
      </c>
      <c r="C55" s="54"/>
      <c r="D55" s="62" t="str">
        <f>IFERROR(_xlfn.IFS($C$40=liste!H92,"",$C$40=liste!H93,"",$D$47="renseigner les cellules C35 et D45","",$C$40=liste!H94,D52+D54),"")</f>
        <v/>
      </c>
      <c r="E55" s="54"/>
      <c r="F55" s="35"/>
    </row>
    <row r="56" spans="1:6" x14ac:dyDescent="0.3">
      <c r="A56" s="79"/>
      <c r="B56" s="42" t="s">
        <v>43</v>
      </c>
      <c r="C56" s="58" t="str">
        <f>IFERROR(_xlfn.IFS(OR($C$40=liste!H93,$C$40=liste!H94),"",$C$40=liste!H92,$C$52/$C$47/3600),"")</f>
        <v/>
      </c>
      <c r="D56" s="62" t="str">
        <f>IFERROR(_xlfn.IFS($D$47="renseigner les cellules C35 et D45","",$C$40=liste!H92,"",$C$40=liste!H93,"",$C$40=liste!H94,$D$55/$D$47/3600),"")</f>
        <v/>
      </c>
      <c r="E56" s="61" t="str">
        <f>IFERROR(_xlfn.IFS($C$40=liste!$H$92,"",$C$40=liste!$H$94,"",$C$40=liste!$H$93,$E$54/$E$47/3600),"")</f>
        <v/>
      </c>
      <c r="F56" s="35"/>
    </row>
    <row r="57" spans="1:6" x14ac:dyDescent="0.3">
      <c r="A57" s="39"/>
      <c r="B57" s="42" t="s">
        <v>44</v>
      </c>
      <c r="C57" s="64" t="str">
        <f>IFERROR(_xlfn.IFS(OR(C35="",C45="",$C$40=liste!H93,$C$40=liste!H94),"",$C$40=liste!H92,($C$52/$C$47/3600)/24),"")</f>
        <v/>
      </c>
      <c r="D57" s="64" t="str">
        <f>IFERROR(_xlfn.IFS($D$47="renseigner les cellules C35 et D45","",$C$40=liste!H92,"",$C$40=liste!H93,"",$C$40=liste!H94,($D$55/$D$47/3600)/24),"")</f>
        <v/>
      </c>
      <c r="E57" s="65" t="str">
        <f>IFERROR(_xlfn.IFS($C$40=liste!$H$92,"",$C$40=liste!$H$94,"",$C$40=liste!$H$93,($E$54/$E$47/3600)/24),"")</f>
        <v/>
      </c>
      <c r="F57" s="35"/>
    </row>
    <row r="58" spans="1:6" x14ac:dyDescent="0.3">
      <c r="A58" s="32"/>
      <c r="B58" s="34"/>
      <c r="C58" s="34"/>
      <c r="D58" s="34"/>
      <c r="E58" s="34"/>
      <c r="F58" s="32"/>
    </row>
    <row r="59" spans="1:6" x14ac:dyDescent="0.3">
      <c r="A59" s="32"/>
      <c r="B59" s="32"/>
      <c r="C59" s="32"/>
      <c r="D59" s="32"/>
      <c r="E59" s="32"/>
      <c r="F59" s="32"/>
    </row>
    <row r="60" spans="1:6" x14ac:dyDescent="0.3">
      <c r="A60" s="32"/>
      <c r="B60" s="32"/>
      <c r="C60" s="32"/>
      <c r="D60" s="32"/>
      <c r="E60" s="32"/>
      <c r="F60" s="32"/>
    </row>
    <row r="61" spans="1:6" x14ac:dyDescent="0.3">
      <c r="A61" s="32"/>
      <c r="B61" s="32"/>
      <c r="C61" s="32"/>
      <c r="D61" s="32"/>
      <c r="E61" s="32"/>
      <c r="F61" s="32"/>
    </row>
    <row r="62" spans="1:6" x14ac:dyDescent="0.3">
      <c r="A62" s="32"/>
      <c r="B62" s="32"/>
      <c r="C62" s="32"/>
      <c r="D62" s="87"/>
      <c r="E62" s="32"/>
      <c r="F62" s="32"/>
    </row>
    <row r="63" spans="1:6" x14ac:dyDescent="0.3">
      <c r="A63" s="32"/>
      <c r="B63" s="32"/>
      <c r="C63" s="32"/>
      <c r="D63" s="32"/>
      <c r="E63" s="32"/>
      <c r="F63" s="32"/>
    </row>
    <row r="64" spans="1:6" x14ac:dyDescent="0.3">
      <c r="A64" s="32"/>
      <c r="B64" s="32"/>
      <c r="C64" s="32"/>
      <c r="D64" s="32"/>
      <c r="E64" s="32"/>
      <c r="F64" s="32"/>
    </row>
    <row r="65" spans="1:6" x14ac:dyDescent="0.3">
      <c r="A65" s="32"/>
      <c r="B65" s="32"/>
      <c r="C65" s="32"/>
      <c r="D65" s="32"/>
      <c r="E65" s="32"/>
      <c r="F65" s="32"/>
    </row>
    <row r="66" spans="1:6" x14ac:dyDescent="0.3">
      <c r="A66" s="32"/>
      <c r="B66" s="32"/>
      <c r="C66" s="32"/>
      <c r="D66" s="32"/>
      <c r="E66" s="32"/>
      <c r="F66" s="32"/>
    </row>
    <row r="67" spans="1:6" x14ac:dyDescent="0.3">
      <c r="A67" s="32"/>
      <c r="B67" s="32"/>
      <c r="C67" s="32"/>
      <c r="D67" s="32"/>
      <c r="E67" s="32"/>
      <c r="F67" s="32"/>
    </row>
    <row r="68" spans="1:6" x14ac:dyDescent="0.3">
      <c r="A68" s="32"/>
      <c r="B68" s="32"/>
      <c r="C68" s="32"/>
      <c r="D68" s="32"/>
      <c r="E68" s="32"/>
      <c r="F68" s="32"/>
    </row>
  </sheetData>
  <sheetProtection algorithmName="SHA-512" hashValue="z4zJ3UIorDD7zx20jG529mPmLtsl8FFflwKTdRh6/ddO8vReRmWbgZgWn/kzw0vkChaUh/ykewiWpvZAJVmwiQ==" saltValue="3AXnIYqsg44LexIw99/mng==" spinCount="100000" sheet="1" objects="1" scenarios="1"/>
  <dataConsolidate/>
  <mergeCells count="12">
    <mergeCell ref="B43:E43"/>
    <mergeCell ref="B32:C32"/>
    <mergeCell ref="B13:C13"/>
    <mergeCell ref="D13:D15"/>
    <mergeCell ref="B5:C5"/>
    <mergeCell ref="E11:F11"/>
    <mergeCell ref="E12:F12"/>
    <mergeCell ref="B2:F2"/>
    <mergeCell ref="B3:F3"/>
    <mergeCell ref="E5:E8"/>
    <mergeCell ref="F5:F8"/>
    <mergeCell ref="E10:F10"/>
  </mergeCells>
  <conditionalFormatting sqref="B45">
    <cfRule type="expression" dxfId="179" priority="309">
      <formula>AND(C40="régulation imposée")</formula>
    </cfRule>
  </conditionalFormatting>
  <conditionalFormatting sqref="B46">
    <cfRule type="expression" dxfId="178" priority="232">
      <formula>AND(C40="infiltration imposée")</formula>
    </cfRule>
    <cfRule type="expression" dxfId="177" priority="234">
      <formula>AND(C40="infiltration pluie hebdomadaire, régulation au delà")</formula>
    </cfRule>
    <cfRule type="expression" dxfId="176" priority="235">
      <formula>AND(C40="régulation imposée")</formula>
    </cfRule>
  </conditionalFormatting>
  <conditionalFormatting sqref="B47">
    <cfRule type="expression" dxfId="175" priority="1156">
      <formula>AND(C40="infiltration imposée")</formula>
    </cfRule>
    <cfRule type="expression" dxfId="174" priority="1159">
      <formula>AND(C40="régulation imposée")</formula>
    </cfRule>
    <cfRule type="expression" dxfId="173" priority="1157">
      <formula>AND(C40="infiltration pluie 1an, régulation au delà")</formula>
    </cfRule>
    <cfRule type="expression" dxfId="172" priority="1158">
      <formula>AND(C40="infiltration pluie hebdomadaire, régulation au delà")</formula>
    </cfRule>
  </conditionalFormatting>
  <conditionalFormatting sqref="B48">
    <cfRule type="expression" dxfId="171" priority="296">
      <formula>AND(C43="infiltration pluie 1an, régulation au delà")</formula>
    </cfRule>
    <cfRule type="expression" dxfId="170" priority="302">
      <formula>AND(C43="infiltration pluie hebdomadaire, régulation au delà")</formula>
    </cfRule>
    <cfRule type="expression" dxfId="169" priority="290">
      <formula>AND(C43="infiltration imposée")</formula>
    </cfRule>
    <cfRule type="expression" dxfId="168" priority="308">
      <formula>AND(C43="régulation imposée")</formula>
    </cfRule>
  </conditionalFormatting>
  <conditionalFormatting sqref="B49">
    <cfRule type="expression" dxfId="167" priority="591">
      <formula>AND(C43="régulation imposée")</formula>
    </cfRule>
    <cfRule type="expression" dxfId="166" priority="590">
      <formula>AND(C43="infiltration pluie hebdomadaire, régulation au delà")</formula>
    </cfRule>
    <cfRule type="expression" dxfId="165" priority="589">
      <formula>AND(C43="infiltration pluie 1an, régulation au delà")</formula>
    </cfRule>
    <cfRule type="expression" dxfId="164" priority="588">
      <formula>AND(C43="infiltration imposée")</formula>
    </cfRule>
    <cfRule type="expression" dxfId="163" priority="159">
      <formula>AND(C44="régulation imposée")</formula>
    </cfRule>
    <cfRule type="expression" dxfId="162" priority="158">
      <formula>AND(C44="infiltration pluie hebdomadaire, régulation au delà")</formula>
    </cfRule>
    <cfRule type="expression" dxfId="161" priority="157">
      <formula>AND(C44="infiltration pluie 1an, régulation au delà")</formula>
    </cfRule>
    <cfRule type="expression" dxfId="160" priority="155">
      <formula>AND(C40="infiltration imposée")</formula>
    </cfRule>
  </conditionalFormatting>
  <conditionalFormatting sqref="B50">
    <cfRule type="expression" dxfId="159" priority="289">
      <formula>AND(C40="infiltration imposée")</formula>
    </cfRule>
    <cfRule type="expression" dxfId="158" priority="301">
      <formula>AND(C40="infiltration pluie hebdomadaire, régulation au delà")</formula>
    </cfRule>
    <cfRule type="expression" dxfId="157" priority="307">
      <formula>AND(C40="régulation imposée")</formula>
    </cfRule>
    <cfRule type="expression" dxfId="156" priority="295">
      <formula>AND(C40="infiltration pluie 1an, régulation au delà")</formula>
    </cfRule>
  </conditionalFormatting>
  <conditionalFormatting sqref="B51">
    <cfRule type="expression" dxfId="155" priority="276">
      <formula>AND(C40="infiltration imposée")</formula>
    </cfRule>
    <cfRule type="expression" dxfId="154" priority="272">
      <formula>AND(C40="infiltration pluie hebdomadaire, régulation au delà")</formula>
    </cfRule>
    <cfRule type="expression" dxfId="153" priority="274">
      <formula>AND(C40="infiltration pluie 1an, régulation au delà")</formula>
    </cfRule>
    <cfRule type="expression" dxfId="152" priority="270">
      <formula>AND(C40="régulation imposée")</formula>
    </cfRule>
  </conditionalFormatting>
  <conditionalFormatting sqref="B52">
    <cfRule type="expression" dxfId="151" priority="300">
      <formula>AND(C40="infiltration pluie hebdomadaire, régulation au delà")</formula>
    </cfRule>
    <cfRule type="expression" dxfId="150" priority="294">
      <formula>AND(C40="infiltration pluie 1an, régulation au delà")</formula>
    </cfRule>
    <cfRule type="expression" dxfId="149" priority="288">
      <formula>AND(C40="infiltration imposée")</formula>
    </cfRule>
    <cfRule type="expression" dxfId="148" priority="306">
      <formula>AND(C40="régulation imposée")</formula>
    </cfRule>
  </conditionalFormatting>
  <conditionalFormatting sqref="B53">
    <cfRule type="expression" dxfId="147" priority="271">
      <formula>AND(C40="infiltration pluie hebdomadaire, régulation au delà")</formula>
    </cfRule>
    <cfRule type="expression" dxfId="146" priority="269">
      <formula>AND(C40="régulation imposée")</formula>
    </cfRule>
    <cfRule type="expression" dxfId="145" priority="275">
      <formula>AND(C40="infiltration imposée")</formula>
    </cfRule>
    <cfRule type="expression" dxfId="144" priority="273">
      <formula>AND(C40="infiltration pluie 1an, régulation au delà")</formula>
    </cfRule>
  </conditionalFormatting>
  <conditionalFormatting sqref="B54">
    <cfRule type="expression" dxfId="143" priority="305">
      <formula>AND(C40="régulation imposée")</formula>
    </cfRule>
    <cfRule type="expression" dxfId="142" priority="293">
      <formula>AND(C40="infiltration pluie 1an, régulation au delà")</formula>
    </cfRule>
    <cfRule type="expression" dxfId="141" priority="299">
      <formula>AND(C40="infiltration pluie hebdomadaire, régulation au delà")</formula>
    </cfRule>
    <cfRule type="expression" dxfId="140" priority="287">
      <formula>AND(C40="infiltration imposée")</formula>
    </cfRule>
  </conditionalFormatting>
  <conditionalFormatting sqref="B55">
    <cfRule type="expression" dxfId="139" priority="304">
      <formula>AND(C40="régulation imposée")</formula>
    </cfRule>
    <cfRule type="expression" dxfId="138" priority="286">
      <formula>AND(C40="infiltration imposée")</formula>
    </cfRule>
    <cfRule type="expression" dxfId="137" priority="298">
      <formula>AND(C40="infiltration pluie hebdomadaire, régulation au delà")</formula>
    </cfRule>
    <cfRule type="expression" dxfId="136" priority="292">
      <formula>AND(C40="infiltration pluie 1an, régulation au delà")</formula>
    </cfRule>
  </conditionalFormatting>
  <conditionalFormatting sqref="B56">
    <cfRule type="expression" dxfId="135" priority="225">
      <formula>AND(C40="infiltration pluie hebdomadaire, régulation au delà")</formula>
    </cfRule>
    <cfRule type="expression" dxfId="134" priority="224">
      <formula>AND(C40="infiltration pluie 1an, régulation au delà")</formula>
    </cfRule>
    <cfRule type="expression" dxfId="133" priority="223">
      <formula>AND(C40="infiltration imposée")</formula>
    </cfRule>
    <cfRule type="expression" dxfId="132" priority="226">
      <formula>AND(C40="régulation imposée")</formula>
    </cfRule>
  </conditionalFormatting>
  <conditionalFormatting sqref="B57">
    <cfRule type="expression" dxfId="131" priority="241">
      <formula>AND(C40="régulation imposée")</formula>
    </cfRule>
    <cfRule type="expression" dxfId="130" priority="240">
      <formula>AND(C40="infiltration pluie hebdomadaire, régulation au delà")</formula>
    </cfRule>
    <cfRule type="expression" dxfId="129" priority="238">
      <formula>AND(C40="infiltration imposée")</formula>
    </cfRule>
    <cfRule type="expression" dxfId="128" priority="239">
      <formula>AND(C40="infiltration pluie 1an, régulation au delà")</formula>
    </cfRule>
  </conditionalFormatting>
  <conditionalFormatting sqref="B33:C37 C25">
    <cfRule type="expression" dxfId="127" priority="57">
      <formula>AND($C$18&lt;=300,$C$18&gt;0)</formula>
    </cfRule>
  </conditionalFormatting>
  <conditionalFormatting sqref="B34:C37">
    <cfRule type="expression" dxfId="126" priority="93">
      <formula>AND($C$18&lt;=1000,$C$33="non")</formula>
    </cfRule>
  </conditionalFormatting>
  <conditionalFormatting sqref="B40:C40">
    <cfRule type="expression" dxfId="125" priority="87">
      <formula>$C$40=0</formula>
    </cfRule>
  </conditionalFormatting>
  <conditionalFormatting sqref="B44:E57">
    <cfRule type="expression" dxfId="124" priority="29">
      <formula>AND($C$40="")</formula>
    </cfRule>
  </conditionalFormatting>
  <conditionalFormatting sqref="C25 C45:C46">
    <cfRule type="expression" dxfId="123" priority="118">
      <formula>AND($C$46="Sinfiltration &gt; Sespaces verts, compromettant la mise en œuvre de techniques à ciel ouvert")</formula>
    </cfRule>
  </conditionalFormatting>
  <conditionalFormatting sqref="C45">
    <cfRule type="expression" dxfId="122" priority="196">
      <formula>AND($C$46="Sinfiltration &gt; Sespaces verts, compromettant la mise en œuvre de techniques à ciel ouvert")</formula>
    </cfRule>
    <cfRule type="expression" dxfId="121" priority="200">
      <formula>AND($C$47="renseigner les cellules C38 et C48")</formula>
    </cfRule>
    <cfRule type="expression" dxfId="120" priority="197">
      <formula>AND(C46="temps de vidange &gt; 24h, il est préférable d'augmenter la surface d'infiltration")</formula>
    </cfRule>
    <cfRule type="expression" dxfId="119" priority="186">
      <formula>AND(C40="infiltration pluie 1an, régulation au delà")</formula>
    </cfRule>
    <cfRule type="expression" dxfId="118" priority="175">
      <formula>AND(OR(C40="infiltration pluie hebdomadaire, régulation au delà",C40="régulation imposée"))</formula>
    </cfRule>
  </conditionalFormatting>
  <conditionalFormatting sqref="C45:C46 C57">
    <cfRule type="expression" dxfId="117" priority="198">
      <formula>AND(C45="temps de vidange &gt; 24h, il est préférable d'augmenter la surface d'infiltration")</formula>
    </cfRule>
  </conditionalFormatting>
  <conditionalFormatting sqref="C46">
    <cfRule type="expression" dxfId="116" priority="1316">
      <formula>AND(C40="infiltration imposée")</formula>
    </cfRule>
  </conditionalFormatting>
  <conditionalFormatting sqref="C47">
    <cfRule type="expression" dxfId="115" priority="1165">
      <formula>AND(C40="infiltration imposée")</formula>
    </cfRule>
  </conditionalFormatting>
  <conditionalFormatting sqref="C48">
    <cfRule type="expression" dxfId="114" priority="199">
      <formula>AND(C43="infiltration imposée")</formula>
    </cfRule>
  </conditionalFormatting>
  <conditionalFormatting sqref="C49">
    <cfRule type="expression" dxfId="113" priority="1286">
      <formula>AND(C32="infiltration imposée")</formula>
    </cfRule>
    <cfRule type="expression" dxfId="112" priority="1287">
      <formula>AND(XFD35="régulation imposée")</formula>
    </cfRule>
    <cfRule type="expression" dxfId="111" priority="1288">
      <formula>AND(XFD47="régulation imposée")</formula>
    </cfRule>
    <cfRule type="expression" dxfId="110" priority="1289">
      <formula>AND(XFD46="régulation imposée")</formula>
    </cfRule>
    <cfRule type="expression" dxfId="109" priority="1290">
      <formula>AND(C43="infiltration imposée")</formula>
    </cfRule>
  </conditionalFormatting>
  <conditionalFormatting sqref="C50">
    <cfRule type="expression" dxfId="108" priority="338">
      <formula>AND(C40="infiltration imposée")</formula>
    </cfRule>
  </conditionalFormatting>
  <conditionalFormatting sqref="C51">
    <cfRule type="expression" dxfId="107" priority="337">
      <formula>AND(C40="infiltration imposée")</formula>
    </cfRule>
  </conditionalFormatting>
  <conditionalFormatting sqref="C53">
    <cfRule type="expression" dxfId="106" priority="335">
      <formula>AND(C40="infiltration imposée")</formula>
    </cfRule>
    <cfRule type="expression" dxfId="105" priority="344">
      <formula>AND(XFD44="régulation imposée")</formula>
    </cfRule>
  </conditionalFormatting>
  <conditionalFormatting sqref="C53:C54">
    <cfRule type="expression" dxfId="104" priority="345">
      <formula>AND(XFD51="régulation imposée")</formula>
    </cfRule>
  </conditionalFormatting>
  <conditionalFormatting sqref="C53:C55">
    <cfRule type="expression" dxfId="103" priority="1155">
      <formula>AND(XFD50="régulation imposée")</formula>
    </cfRule>
  </conditionalFormatting>
  <conditionalFormatting sqref="C54">
    <cfRule type="expression" dxfId="102" priority="1167">
      <formula>AND(C40="infiltration imposée")</formula>
    </cfRule>
    <cfRule type="expression" dxfId="101" priority="1168">
      <formula>AND(XFD44="régulation imposée")</formula>
    </cfRule>
  </conditionalFormatting>
  <conditionalFormatting sqref="C55">
    <cfRule type="expression" dxfId="100" priority="314">
      <formula>AND(C40="infiltration imposée")</formula>
    </cfRule>
    <cfRule type="expression" dxfId="99" priority="326">
      <formula>AND(XFD53="régulation imposée")</formula>
    </cfRule>
    <cfRule type="expression" dxfId="98" priority="334">
      <formula>AND(C43="infiltration imposée")</formula>
    </cfRule>
    <cfRule type="expression" dxfId="97" priority="343">
      <formula>AND(XFD45="régulation imposée")</formula>
    </cfRule>
  </conditionalFormatting>
  <conditionalFormatting sqref="C56">
    <cfRule type="expression" dxfId="96" priority="221">
      <formula>AND(C40="infiltration imposée")</formula>
    </cfRule>
  </conditionalFormatting>
  <conditionalFormatting sqref="C57">
    <cfRule type="expression" dxfId="95" priority="253">
      <formula>AND(C40="infiltration imposée")</formula>
    </cfRule>
  </conditionalFormatting>
  <conditionalFormatting sqref="D25">
    <cfRule type="expression" dxfId="94" priority="1314">
      <formula>AND($C$46="Sinfiltration &gt; Sespaces verts, compromettant la mise en œuvre de techniques à ciel ouvert")</formula>
    </cfRule>
  </conditionalFormatting>
  <conditionalFormatting sqref="D36">
    <cfRule type="containsText" dxfId="93" priority="280" operator="containsText" text="la valeur indiquée semble incohérente, merci de bien vouloir vérifier les unités">
      <formula>NOT(ISERROR(SEARCH("la valeur indiquée semble incohérente, merci de bien vouloir vérifier les unités",D36)))</formula>
    </cfRule>
  </conditionalFormatting>
  <conditionalFormatting sqref="D45">
    <cfRule type="expression" dxfId="92" priority="1197">
      <formula>AND($D$47="renseigner les cellules C38 et D48")</formula>
    </cfRule>
  </conditionalFormatting>
  <conditionalFormatting sqref="D35:F35">
    <cfRule type="containsText" dxfId="91" priority="279" operator="containsText" text="la valeur indiquée semble incohérente, merci de bien vouloir vérifier les unités">
      <formula>NOT(ISERROR(SEARCH("la valeur indiquée semble incohérente, merci de bien vouloir vérifier les unités",D35)))</formula>
    </cfRule>
  </conditionalFormatting>
  <conditionalFormatting sqref="E45">
    <cfRule type="expression" dxfId="90" priority="369">
      <formula>AND(C40="régulation imposée")</formula>
    </cfRule>
  </conditionalFormatting>
  <conditionalFormatting sqref="E46">
    <cfRule type="expression" dxfId="89" priority="206">
      <formula>AND(C40="régulation imposée")</formula>
    </cfRule>
  </conditionalFormatting>
  <conditionalFormatting sqref="E49 E51">
    <cfRule type="expression" dxfId="88" priority="346">
      <formula>AND(C43="régulation imposée")</formula>
    </cfRule>
  </conditionalFormatting>
  <conditionalFormatting sqref="E50">
    <cfRule type="expression" dxfId="87" priority="370">
      <formula>AND(C40="régulation imposée")</formula>
    </cfRule>
  </conditionalFormatting>
  <conditionalFormatting sqref="E51">
    <cfRule type="expression" dxfId="86" priority="368">
      <formula>AND(C40="régulation imposée")</formula>
    </cfRule>
  </conditionalFormatting>
  <conditionalFormatting sqref="E52">
    <cfRule type="expression" dxfId="85" priority="237">
      <formula>AND(C40="régulation imposée")</formula>
    </cfRule>
  </conditionalFormatting>
  <conditionalFormatting sqref="E53">
    <cfRule type="expression" dxfId="84" priority="366">
      <formula>AND(C40="régulation imposée")</formula>
    </cfRule>
  </conditionalFormatting>
  <conditionalFormatting sqref="E54">
    <cfRule type="expression" dxfId="83" priority="365">
      <formula>AND(C40="régulation imposée")</formula>
    </cfRule>
  </conditionalFormatting>
  <conditionalFormatting sqref="E55">
    <cfRule type="expression" dxfId="82" priority="236">
      <formula>AND(C40="régulation imposée")</formula>
    </cfRule>
  </conditionalFormatting>
  <conditionalFormatting sqref="E56">
    <cfRule type="expression" dxfId="81" priority="217">
      <formula>AND(C40="régulation imposée")</formula>
    </cfRule>
  </conditionalFormatting>
  <conditionalFormatting sqref="E57">
    <cfRule type="expression" dxfId="80" priority="246">
      <formula>AND(C40="régulation imposée")</formula>
    </cfRule>
  </conditionalFormatting>
  <conditionalFormatting sqref="E18:I18">
    <cfRule type="containsText" dxfId="79" priority="281" operator="containsText" text="les superficies renseignées sont supérieures à la surface totale du projet, merci de bien vouloir les vérifier">
      <formula>NOT(ISERROR(SEARCH("les superficies renseignées sont supérieures à la surface totale du projet, merci de bien vouloir les vérifier",E18)))</formula>
    </cfRule>
  </conditionalFormatting>
  <conditionalFormatting sqref="C18">
    <cfRule type="expression" dxfId="78" priority="1">
      <formula>AND($C$18=0,OR($C$14&lt;&gt;""))</formula>
    </cfRule>
  </conditionalFormatting>
  <conditionalFormatting sqref="C23:C24">
    <cfRule type="expression" dxfId="77" priority="4">
      <formula>AND($C$46="Sinfiltration &gt; Sespaces verts, compromettant la mise en œuvre de techniques à ciel ouvert")</formula>
    </cfRule>
  </conditionalFormatting>
  <conditionalFormatting sqref="D23">
    <cfRule type="expression" dxfId="76" priority="2">
      <formula>AND($C$46="Sinfiltration &gt; Sespaces verts, compromettant la mise en œuvre de techniques à ciel ouvert")</formula>
    </cfRule>
    <cfRule type="containsText" dxfId="75" priority="3" operator="containsText" text="Sinfiltration &gt; Sespaces verts, compromettant la mise en œuvre de techniques à ciel ouvert">
      <formula>NOT(ISERROR(SEARCH("Sinfiltration &gt; Sespaces verts, compromettant la mise en œuvre de techniques à ciel ouvert",D23)))</formula>
    </cfRule>
  </conditionalFormatting>
  <dataValidations count="2">
    <dataValidation type="list" allowBlank="1" showInputMessage="1" showErrorMessage="1" sqref="C10" xr:uid="{4C7D8BE6-F762-4F5C-9420-A200FFF70C19}">
      <formula1>INDIRECT($C$9)</formula1>
    </dataValidation>
    <dataValidation type="list" allowBlank="1" showInputMessage="1" showErrorMessage="1" sqref="C9" xr:uid="{77408990-E39A-42F8-8542-7CA50843429D}">
      <formula1>COMMUNES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verticalDpi="0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31" id="{00000000-000E-0000-0000-000044000000}">
            <xm:f>AND($C$40=liste!$H$94)</xm:f>
            <x14:dxf>
              <font>
                <b/>
                <i val="0"/>
                <color theme="9" tint="-0.24994659260841701"/>
              </font>
              <fill>
                <patternFill>
                  <bgColor rgb="FFFFFF99"/>
                </patternFill>
              </fill>
            </x14:dxf>
          </x14:cfRule>
          <xm:sqref>B44:B57 D44 D46:D57</xm:sqref>
        </x14:conditionalFormatting>
        <x14:conditionalFormatting xmlns:xm="http://schemas.microsoft.com/office/excel/2006/main">
          <x14:cfRule type="expression" priority="313" id="{00000000-000E-0000-0000-000096000000}">
            <xm:f>AND($C$40=liste!$H$92)</xm:f>
            <x14:dxf>
              <font>
                <b/>
                <i val="0"/>
                <color theme="9" tint="-0.499984740745262"/>
              </font>
              <fill>
                <patternFill>
                  <bgColor rgb="FF99FFCC"/>
                </patternFill>
              </fill>
            </x14:dxf>
          </x14:cfRule>
          <x14:cfRule type="expression" priority="311" id="{00000000-000E-0000-0000-000094000000}">
            <xm:f>AND($C$40=liste!$H$95)</xm:f>
            <x14:dxf>
              <font>
                <b/>
                <i val="0"/>
                <color theme="5"/>
              </font>
              <fill>
                <patternFill>
                  <bgColor rgb="FFFFFF99"/>
                </patternFill>
              </fill>
            </x14:dxf>
          </x14:cfRule>
          <x14:cfRule type="expression" priority="310" id="{00000000-000E-0000-0000-000093000000}">
            <xm:f>AND($C$40=liste!$H$93)</xm:f>
            <x14:dxf>
              <font>
                <b/>
                <i val="0"/>
                <color theme="0"/>
              </font>
              <fill>
                <patternFill>
                  <bgColor theme="5"/>
                </patternFill>
              </fill>
            </x14:dxf>
          </x14:cfRule>
          <xm:sqref>B44:B57</xm:sqref>
        </x14:conditionalFormatting>
        <x14:conditionalFormatting xmlns:xm="http://schemas.microsoft.com/office/excel/2006/main">
          <x14:cfRule type="expression" priority="80" id="{765866B3-72F6-43ED-A6E2-171CC08B643F}">
            <xm:f>AND($C$9=liste!$B$10,OR($C$10=liste!$I$193:$I$216))</xm:f>
            <x14:dxf>
              <font>
                <color theme="0"/>
              </font>
              <fill>
                <patternFill patternType="gray125">
                  <fgColor auto="1"/>
                  <bgColor theme="0"/>
                </patternFill>
              </fill>
            </x14:dxf>
          </x14:cfRule>
          <x14:cfRule type="expression" priority="10" id="{92253A01-7EA0-49EA-B0EC-481C5BB85E01}">
            <xm:f>AND($C$9=liste!$H$192,OR($C$10=liste!$H$193:$H$206))</xm:f>
            <x14:dxf>
              <font>
                <color theme="0"/>
              </font>
              <fill>
                <patternFill patternType="gray125">
                  <fgColor auto="1"/>
                </patternFill>
              </fill>
            </x14:dxf>
          </x14:cfRule>
          <xm:sqref>B11:C11</xm:sqref>
        </x14:conditionalFormatting>
        <x14:conditionalFormatting xmlns:xm="http://schemas.microsoft.com/office/excel/2006/main">
          <x14:cfRule type="expression" priority="77" id="{EA272211-8CF2-40F3-9243-38257F753EAC}">
            <xm:f>AND($C$9&lt;&gt;liste!$B$10)</xm:f>
            <x14:dxf>
              <font>
                <color theme="0"/>
              </font>
              <fill>
                <patternFill patternType="gray125">
                  <bgColor theme="0"/>
                </patternFill>
              </fill>
            </x14:dxf>
          </x14:cfRule>
          <xm:sqref>B15:C15</xm:sqref>
        </x14:conditionalFormatting>
        <x14:conditionalFormatting xmlns:xm="http://schemas.microsoft.com/office/excel/2006/main">
          <x14:cfRule type="expression" priority="98" id="{F102F1B7-1268-4AFC-B723-4D69C6DC19FF}">
            <xm:f>AND($C$30=liste!$A$100,$C$27&lt;$E$27)</xm:f>
            <x14:dxf>
              <font>
                <b/>
                <i val="0"/>
                <color rgb="FF0070C0"/>
              </font>
              <fill>
                <patternFill>
                  <bgColor rgb="FFFFFF00"/>
                </patternFill>
              </fill>
            </x14:dxf>
          </x14:cfRule>
          <xm:sqref>B30:C30 C27</xm:sqref>
        </x14:conditionalFormatting>
        <x14:conditionalFormatting xmlns:xm="http://schemas.microsoft.com/office/excel/2006/main">
          <x14:cfRule type="expression" priority="82" id="{2AC07E96-55E5-49DD-AA85-BA6CD832FC39}">
            <xm:f>AND($C$30=liste!$X$94)</xm:f>
            <x14:dxf>
              <font>
                <b/>
                <i val="0"/>
                <color rgb="FFC00000"/>
              </font>
              <fill>
                <patternFill>
                  <bgColor theme="7"/>
                </patternFill>
              </fill>
              <border>
                <left style="thin">
                  <color theme="6"/>
                </left>
                <right style="thin">
                  <color theme="6"/>
                </right>
                <top style="thin">
                  <color theme="6"/>
                </top>
                <bottom style="thin">
                  <color theme="6"/>
                </bottom>
                <vertical/>
                <horizontal/>
              </border>
            </x14:dxf>
          </x14:cfRule>
          <xm:sqref>B30:C30 F27:F28</xm:sqref>
        </x14:conditionalFormatting>
        <x14:conditionalFormatting xmlns:xm="http://schemas.microsoft.com/office/excel/2006/main">
          <x14:cfRule type="expression" priority="160" id="{396A2911-E4D3-4AF5-B6F1-292637695264}">
            <xm:f>AND($C$30=liste!$H$96)</xm:f>
            <x14:dxf>
              <font>
                <b/>
                <i val="0"/>
                <color rgb="FFFFC000"/>
              </font>
              <fill>
                <patternFill>
                  <bgColor rgb="FFC00000"/>
                </patternFill>
              </fill>
            </x14:dxf>
          </x14:cfRule>
          <x14:cfRule type="expression" priority="28" id="{FDB96E83-6D87-4BC4-9A35-EA5107FAC155}">
            <xm:f>AND($C$30=liste!$H$103)</xm:f>
            <x14:dxf>
              <font>
                <b/>
                <i val="0"/>
                <color rgb="FF0070C0"/>
              </font>
              <fill>
                <patternFill>
                  <bgColor rgb="FFFFFF00"/>
                </patternFill>
              </fill>
              <border>
                <left style="thin">
                  <color theme="6"/>
                </left>
                <right style="thin">
                  <color theme="6"/>
                </right>
                <top style="thin">
                  <color theme="6"/>
                </top>
                <bottom style="thin">
                  <color theme="6"/>
                </bottom>
                <vertical/>
                <horizontal/>
              </border>
            </x14:dxf>
          </x14:cfRule>
          <x14:cfRule type="expression" priority="41" id="{BEBB8479-654D-4BE9-BE6C-B2F32DA458FB}">
            <xm:f>AND($C$30=liste!$X$104)</xm:f>
            <x14:dxf>
              <font>
                <b/>
                <i val="0"/>
                <color rgb="FFC00000"/>
              </font>
              <fill>
                <patternFill>
                  <bgColor theme="7"/>
                </patternFill>
              </fill>
              <border>
                <left style="thin">
                  <color theme="6"/>
                </left>
                <right style="thin">
                  <color theme="6"/>
                </right>
                <top style="thin">
                  <color theme="6"/>
                </top>
                <bottom style="thin">
                  <color theme="6"/>
                </bottom>
                <vertical/>
                <horizontal/>
              </border>
            </x14:dxf>
          </x14:cfRule>
          <x14:cfRule type="expression" priority="52" id="{5B4EC05E-51FF-40E4-856F-20B873FD43DA}">
            <xm:f>AND($C$30=liste!$X$104)</xm:f>
            <x14:dxf>
              <font>
                <b/>
                <i val="0"/>
                <color rgb="FFC00000"/>
              </font>
              <fill>
                <patternFill>
                  <bgColor rgb="FFFFC000"/>
                </patternFill>
              </fill>
              <border>
                <left style="thin">
                  <color theme="6"/>
                </left>
                <right style="thin">
                  <color theme="6"/>
                </right>
                <top style="thin">
                  <color theme="6"/>
                </top>
                <bottom style="thin">
                  <color theme="6"/>
                </bottom>
              </border>
            </x14:dxf>
          </x14:cfRule>
          <x14:cfRule type="expression" priority="106" id="{D39BE750-170F-43B8-8721-ABCA2A5518E9}">
            <xm:f>AND($C$30=liste!$X$101)</xm:f>
            <x14:dxf>
              <font>
                <b/>
                <i val="0"/>
                <color rgb="FFFFC000"/>
              </font>
              <fill>
                <patternFill>
                  <bgColor rgb="FFC00000"/>
                </patternFill>
              </fill>
              <border>
                <left style="thin">
                  <color theme="6"/>
                </left>
                <right style="thin">
                  <color theme="6"/>
                </right>
                <top style="thin">
                  <color theme="6"/>
                </top>
                <bottom style="thin">
                  <color theme="6"/>
                </bottom>
                <vertical/>
                <horizontal/>
              </border>
            </x14:dxf>
          </x14:cfRule>
          <xm:sqref>B30:C30</xm:sqref>
        </x14:conditionalFormatting>
        <x14:conditionalFormatting xmlns:xm="http://schemas.microsoft.com/office/excel/2006/main">
          <x14:cfRule type="expression" priority="61" id="{00000000-000E-0000-0100-00001C000000}">
            <xm:f>AND($C$18&gt;1000,OR($C$14=liste!$S$92,$C$14=liste!$S$91))</xm:f>
            <x14:dxf>
              <font>
                <color theme="0"/>
              </font>
              <fill>
                <patternFill patternType="gray125">
                  <bgColor theme="0"/>
                </patternFill>
              </fill>
            </x14:dxf>
          </x14:cfRule>
          <xm:sqref>B33:C33 B25:C25</xm:sqref>
        </x14:conditionalFormatting>
        <x14:conditionalFormatting xmlns:xm="http://schemas.microsoft.com/office/excel/2006/main">
          <x14:cfRule type="expression" priority="79" id="{B09D6246-5218-4723-A32D-4A51EEA4D917}">
            <xm:f>AND($C$18&gt;1000,liste!$A$105="oui",OR($C$14=liste!$S$93,$C$14=liste!$S$94))</xm:f>
            <x14:dxf>
              <font>
                <color theme="0"/>
              </font>
              <fill>
                <patternFill patternType="gray125">
                  <fgColor auto="1"/>
                  <bgColor theme="0"/>
                </patternFill>
              </fill>
            </x14:dxf>
          </x14:cfRule>
          <xm:sqref>B33:C33</xm:sqref>
        </x14:conditionalFormatting>
        <x14:conditionalFormatting xmlns:xm="http://schemas.microsoft.com/office/excel/2006/main">
          <x14:cfRule type="expression" priority="25" id="{1C372D23-6E2E-493A-8FF9-5A14EF1F8ED5}">
            <xm:f>AND($C$30=liste!$X$103)</xm:f>
            <x14:dxf>
              <font>
                <color theme="0"/>
              </font>
              <fill>
                <patternFill patternType="gray125">
                  <bgColor theme="0" tint="-4.9989318521683403E-2"/>
                </patternFill>
              </fill>
            </x14:dxf>
          </x14:cfRule>
          <xm:sqref>B33:C37 B40:C40</xm:sqref>
        </x14:conditionalFormatting>
        <x14:conditionalFormatting xmlns:xm="http://schemas.microsoft.com/office/excel/2006/main">
          <x14:cfRule type="expression" priority="89" id="{C811BD00-9218-42B5-ADC9-18A801394481}">
            <xm:f>AND($C$14=liste!$S$95)</xm:f>
            <x14:dxf>
              <font>
                <color theme="2" tint="-0.24994659260841701"/>
              </font>
              <fill>
                <patternFill>
                  <bgColor theme="2"/>
                </patternFill>
              </fill>
            </x14:dxf>
          </x14:cfRule>
          <xm:sqref>B33:C40 C25</xm:sqref>
        </x14:conditionalFormatting>
        <x14:conditionalFormatting xmlns:xm="http://schemas.microsoft.com/office/excel/2006/main">
          <x14:cfRule type="expression" priority="60" id="{6F514EDE-32CD-48C7-94DA-A0D7251504DC}">
            <xm:f>AND($C$18&gt;1000,liste!$A$105="non",$C$33="non",OR($C$14=liste!$S$93,$C$14=liste!$S$94))</xm:f>
            <x14:dxf>
              <font>
                <color theme="2" tint="-0.24994659260841701"/>
              </font>
              <fill>
                <patternFill patternType="solid">
                  <bgColor theme="2"/>
                </patternFill>
              </fill>
            </x14:dxf>
          </x14:cfRule>
          <xm:sqref>B34:C37</xm:sqref>
        </x14:conditionalFormatting>
        <x14:conditionalFormatting xmlns:xm="http://schemas.microsoft.com/office/excel/2006/main">
          <x14:cfRule type="expression" priority="283" id="{00000000-000E-0000-0100-0000B4000000}">
            <xm:f>AND($C$40=liste!$H$92)</xm:f>
            <x14:dxf>
              <font>
                <b/>
                <i val="0"/>
                <color theme="9" tint="-0.499984740745262"/>
              </font>
              <fill>
                <patternFill>
                  <bgColor rgb="FF99FFCC"/>
                </patternFill>
              </fill>
              <border>
                <left style="thin">
                  <color theme="6"/>
                </left>
                <right style="thin">
                  <color theme="6"/>
                </right>
                <top style="thin">
                  <color theme="6"/>
                </top>
                <bottom style="thin">
                  <color theme="6"/>
                </bottom>
              </border>
            </x14:dxf>
          </x14:cfRule>
          <x14:cfRule type="expression" priority="284" id="{00000000-000E-0000-0100-0000B5000000}">
            <xm:f>AND($C$40=liste!$H$94)</xm:f>
            <x14:dxf>
              <font>
                <b/>
                <i val="0"/>
                <color theme="9" tint="-0.24994659260841701"/>
              </font>
              <fill>
                <patternFill>
                  <bgColor rgb="FFFFFF99"/>
                </patternFill>
              </fill>
              <border>
                <left style="thin">
                  <color theme="6"/>
                </left>
                <right style="thin">
                  <color theme="6"/>
                </right>
                <top style="thin">
                  <color theme="6"/>
                </top>
                <bottom style="thin">
                  <color theme="6"/>
                </bottom>
              </border>
            </x14:dxf>
          </x14:cfRule>
          <x14:cfRule type="expression" priority="85" id="{D830B46F-DA1C-4524-A7AB-000F0597A3C0}">
            <xm:f>OR($C$40=liste!$M$1,$C$40=liste!$M$2)</xm:f>
            <x14:dxf>
              <font>
                <b/>
                <i val="0"/>
                <color rgb="FFFFC000"/>
              </font>
              <fill>
                <patternFill>
                  <bgColor rgb="FFC00000"/>
                </patternFill>
              </fill>
            </x14:dxf>
          </x14:cfRule>
          <x14:cfRule type="expression" priority="84" id="{50982B35-DD56-4A39-8CFA-B713202E35E0}">
            <xm:f>AND($C$40=liste!$H$101)</xm:f>
            <x14:dxf>
              <font>
                <b/>
                <i val="0"/>
                <color rgb="FF0070C0"/>
              </font>
              <fill>
                <patternFill>
                  <bgColor rgb="FFFFFF00"/>
                </patternFill>
              </fill>
            </x14:dxf>
          </x14:cfRule>
          <x14:cfRule type="expression" priority="285" id="{00000000-000E-0000-0100-0000B6000000}">
            <xm:f>AND($C$40=liste!$H$93)</xm:f>
            <x14:dxf>
              <font>
                <b/>
                <i val="0"/>
                <color theme="0"/>
              </font>
              <fill>
                <patternFill>
                  <bgColor theme="5"/>
                </patternFill>
              </fill>
              <border>
                <left style="thin">
                  <color theme="6"/>
                </left>
                <right style="thin">
                  <color theme="6"/>
                </right>
                <top style="thin">
                  <color theme="6"/>
                </top>
                <bottom style="thin">
                  <color theme="6"/>
                </bottom>
              </border>
            </x14:dxf>
          </x14:cfRule>
          <xm:sqref>B40:C40</xm:sqref>
        </x14:conditionalFormatting>
        <x14:conditionalFormatting xmlns:xm="http://schemas.microsoft.com/office/excel/2006/main">
          <x14:cfRule type="expression" priority="1196" id="{40A98051-ACE0-4FE3-B3AD-33A915E21203}">
            <xm:f>AND($B$41=liste!$S$100)</xm:f>
            <x14:dxf>
              <font>
                <b/>
                <i val="0"/>
                <color theme="0"/>
              </font>
              <fill>
                <patternFill>
                  <bgColor rgb="FF0070C0"/>
                </patternFill>
              </fill>
              <border>
                <left style="thin">
                  <color theme="6"/>
                </left>
                <right style="thin">
                  <color theme="6"/>
                </right>
                <top style="thin">
                  <color theme="6"/>
                </top>
                <bottom style="thin">
                  <color theme="6"/>
                </bottom>
                <vertical/>
                <horizontal/>
              </border>
            </x14:dxf>
          </x14:cfRule>
          <xm:sqref>B40:C41</xm:sqref>
        </x14:conditionalFormatting>
        <x14:conditionalFormatting xmlns:xm="http://schemas.microsoft.com/office/excel/2006/main">
          <x14:cfRule type="expression" priority="13" id="{2A4820B9-6DEC-42BF-A559-C08FB48D1C9C}">
            <xm:f>AND(OR($C$40=liste!$H$101,$C$40=liste!$H$105))</xm:f>
            <x14:dxf>
              <font>
                <color theme="0"/>
              </font>
              <fill>
                <patternFill>
                  <bgColor theme="0"/>
                </patternFill>
              </fill>
              <border>
                <left/>
                <right/>
                <top/>
                <bottom/>
                <vertical/>
                <horizontal/>
              </border>
            </x14:dxf>
          </x14:cfRule>
          <xm:sqref>B41:C41</xm:sqref>
        </x14:conditionalFormatting>
        <x14:conditionalFormatting xmlns:xm="http://schemas.microsoft.com/office/excel/2006/main">
          <x14:cfRule type="expression" priority="50" id="{BD52D107-EA04-4BD4-A48A-3E0CE8841F2B}">
            <xm:f>AND($C$18&gt;1000,liste!$A$105="oui",OR($C$14=liste!$S$93,$C$14=liste!$S$94))</xm:f>
            <x14:dxf>
              <font>
                <color theme="0"/>
              </font>
              <fill>
                <patternFill patternType="gray125">
                  <fgColor auto="1"/>
                  <bgColor theme="0"/>
                </patternFill>
              </fill>
            </x14:dxf>
          </x14:cfRule>
          <xm:sqref>B25:D25</xm:sqref>
        </x14:conditionalFormatting>
        <x14:conditionalFormatting xmlns:xm="http://schemas.microsoft.com/office/excel/2006/main">
          <x14:cfRule type="expression" priority="88" id="{4E83731F-C3BD-4681-9E48-6E2F87E57BEB}">
            <xm:f>AND(OR($B$41=liste!$S$100,$C$40=liste!$M$1,$C$40=liste!$M$2,$C$40=liste!$H$101,$C$40=0))</xm:f>
            <x14:dxf>
              <font>
                <color theme="2" tint="-0.24994659260841701"/>
              </font>
              <fill>
                <patternFill>
                  <bgColor theme="2"/>
                </patternFill>
              </fill>
            </x14:dxf>
          </x14:cfRule>
          <x14:cfRule type="expression" priority="65" id="{DD8EE309-27DF-48B3-A8A6-17ED5A203B22}">
            <xm:f>AND($C$30=liste!$X$103)</xm:f>
            <x14:dxf>
              <font>
                <color theme="2" tint="-0.24994659260841701"/>
              </font>
              <fill>
                <patternFill>
                  <bgColor theme="6" tint="0.79998168889431442"/>
                </patternFill>
              </fill>
            </x14:dxf>
          </x14:cfRule>
          <x14:cfRule type="expression" priority="66" id="{AC05E8F8-30ED-4D35-8078-F3D9B2865E71}">
            <xm:f>AND($C$14=liste!$S$95)</xm:f>
            <x14:dxf>
              <font>
                <color theme="2" tint="-0.24994659260841701"/>
              </font>
              <fill>
                <patternFill>
                  <bgColor theme="2"/>
                </patternFill>
              </fill>
            </x14:dxf>
          </x14:cfRule>
          <xm:sqref>B44:E57</xm:sqref>
        </x14:conditionalFormatting>
        <x14:conditionalFormatting xmlns:xm="http://schemas.microsoft.com/office/excel/2006/main">
          <x14:cfRule type="expression" priority="43" id="{D979C28E-3881-477D-8844-AE126DFE905C}">
            <xm:f>AND($C$14=liste!$S$91)</xm:f>
            <x14:dxf>
              <font>
                <color theme="0"/>
              </font>
              <fill>
                <patternFill patternType="gray125">
                  <bgColor theme="0"/>
                </patternFill>
              </fill>
            </x14:dxf>
          </x14:cfRule>
          <xm:sqref>C25</xm:sqref>
        </x14:conditionalFormatting>
        <x14:conditionalFormatting xmlns:xm="http://schemas.microsoft.com/office/excel/2006/main">
          <x14:cfRule type="expression" priority="99" id="{50D68B5C-EB60-4924-9860-F605CDFBF4EC}">
            <xm:f>AND($C$14=liste!$S$91)</xm:f>
            <x14:dxf>
              <font>
                <color theme="2" tint="-0.24994659260841701"/>
              </font>
              <fill>
                <patternFill>
                  <bgColor theme="2"/>
                </patternFill>
              </fill>
              <border>
                <left style="thin">
                  <color theme="6"/>
                </left>
                <right style="thin">
                  <color theme="6"/>
                </right>
                <top style="thin">
                  <color theme="6"/>
                </top>
                <bottom style="thin">
                  <color theme="6"/>
                </bottom>
                <vertical/>
                <horizontal/>
              </border>
            </x14:dxf>
          </x14:cfRule>
          <xm:sqref>C26:C28</xm:sqref>
        </x14:conditionalFormatting>
        <x14:conditionalFormatting xmlns:xm="http://schemas.microsoft.com/office/excel/2006/main">
          <x14:cfRule type="expression" priority="1273" id="{5FFC9D7C-ABCE-402A-B58D-EF3AD6CC69E9}">
            <xm:f>AND(OR($C$30=liste!$A$96,$C$30=liste!$X$97))</xm:f>
            <x14:dxf>
              <font>
                <b/>
                <i val="0"/>
                <color rgb="FFFFC000"/>
              </font>
              <fill>
                <patternFill>
                  <bgColor rgb="FFC00000"/>
                </patternFill>
              </fill>
            </x14:dxf>
          </x14:cfRule>
          <xm:sqref>C27 B30:C30</xm:sqref>
        </x14:conditionalFormatting>
        <x14:conditionalFormatting xmlns:xm="http://schemas.microsoft.com/office/excel/2006/main">
          <x14:cfRule type="expression" priority="1275" id="{AF0A4602-5D85-44CB-B304-BD18C4B09DD2}">
            <xm:f>AND(OR($C$30=liste!$A$100,$C$30=liste!$X$96,$C$30=liste!$X$103))</xm:f>
            <x14:dxf>
              <font>
                <b/>
                <i val="0"/>
                <color rgb="FF0070C0"/>
              </font>
              <fill>
                <patternFill>
                  <bgColor rgb="FFFFFF00"/>
                </patternFill>
              </fill>
            </x14:dxf>
          </x14:cfRule>
          <x14:cfRule type="expression" priority="1279" id="{90F46B42-DCAE-4522-8E77-13F9347D2C0D}">
            <xm:f>AND(OR($C$30=liste!$A$97,$C$30=liste!$X$98))</xm:f>
            <x14:dxf>
              <font>
                <b/>
                <i val="0"/>
                <color rgb="FFFFC000"/>
              </font>
              <fill>
                <patternFill>
                  <bgColor rgb="FFC00000"/>
                </patternFill>
              </fill>
            </x14:dxf>
          </x14:cfRule>
          <x14:cfRule type="expression" priority="1280" id="{79B103C8-9B91-46C6-8FEA-FA88E588E4C2}">
            <xm:f>AND($C$30=liste!$A$99)</xm:f>
            <x14:dxf>
              <font>
                <b/>
                <i val="0"/>
                <color theme="0"/>
              </font>
              <fill>
                <patternFill>
                  <bgColor rgb="FF00B050"/>
                </patternFill>
              </fill>
            </x14:dxf>
          </x14:cfRule>
          <xm:sqref>C27:C28 B30:C30</xm:sqref>
        </x14:conditionalFormatting>
        <x14:conditionalFormatting xmlns:xm="http://schemas.microsoft.com/office/excel/2006/main">
          <x14:cfRule type="expression" priority="1283" id="{F7E86482-8C21-4AA4-907A-12F5A3CB489F}">
            <xm:f>AND($C$30=liste!$A$100,$C$28&lt;$E$28)</xm:f>
            <x14:dxf>
              <font>
                <b/>
                <i val="0"/>
                <color rgb="FF0070C0"/>
              </font>
              <fill>
                <patternFill>
                  <bgColor rgb="FFFFFF00"/>
                </patternFill>
              </fill>
            </x14:dxf>
          </x14:cfRule>
          <x14:cfRule type="expression" priority="1284" id="{CE253C91-CD8B-41BE-8A0C-0E3CF1060AE4}">
            <xm:f>AND(OR($C$30=liste!$A$98,$C$30=liste!$X$99))</xm:f>
            <x14:dxf>
              <font>
                <b/>
                <i val="0"/>
                <color rgb="FFFFC000"/>
              </font>
              <fill>
                <patternFill>
                  <bgColor rgb="FFC00000"/>
                </patternFill>
              </fill>
            </x14:dxf>
          </x14:cfRule>
          <xm:sqref>C28 B30:C30</xm:sqref>
        </x14:conditionalFormatting>
        <x14:conditionalFormatting xmlns:xm="http://schemas.microsoft.com/office/excel/2006/main">
          <x14:cfRule type="expression" priority="134" id="{7B59F612-A3B9-48AC-8440-A0C270FC5AD1}">
            <xm:f>AND(OR($C$40=liste!$H$93,$C$40=liste!$H$94))</xm:f>
            <x14:dxf>
              <font>
                <color theme="2" tint="-0.499984740745262"/>
              </font>
              <fill>
                <patternFill>
                  <bgColor theme="0" tint="-4.9989318521683403E-2"/>
                </patternFill>
              </fill>
            </x14:dxf>
          </x14:cfRule>
          <xm:sqref>C44:C57</xm:sqref>
        </x14:conditionalFormatting>
        <x14:conditionalFormatting xmlns:xm="http://schemas.microsoft.com/office/excel/2006/main">
          <x14:cfRule type="expression" priority="341" id="{00000000-000E-0000-0000-0000B2000000}">
            <xm:f>AND($C$40=liste!$H$92)</xm:f>
            <x14:dxf>
              <font>
                <b/>
                <i val="0"/>
                <color theme="9" tint="-0.499984740745262"/>
              </font>
              <fill>
                <patternFill>
                  <bgColor rgb="FF99FFCC"/>
                </patternFill>
              </fill>
            </x14:dxf>
          </x14:cfRule>
          <xm:sqref>C46:C57 C44</xm:sqref>
        </x14:conditionalFormatting>
        <x14:conditionalFormatting xmlns:xm="http://schemas.microsoft.com/office/excel/2006/main">
          <x14:cfRule type="expression" priority="76" id="{0D48DBF8-800A-4899-AEBA-3A6EB639EF2E}">
            <xm:f>AND($C$30=liste!$X$103)</xm:f>
            <x14:dxf>
              <font>
                <color theme="2" tint="-0.24994659260841701"/>
              </font>
              <fill>
                <patternFill>
                  <bgColor theme="6" tint="0.79998168889431442"/>
                </patternFill>
              </fill>
            </x14:dxf>
          </x14:cfRule>
          <xm:sqref>C27:D28</xm:sqref>
        </x14:conditionalFormatting>
        <x14:conditionalFormatting xmlns:xm="http://schemas.microsoft.com/office/excel/2006/main">
          <x14:cfRule type="expression" priority="24" id="{57248E02-49DE-45C7-A3C8-80D48CA3E3C8}">
            <xm:f>$C$9=liste!$C$192</xm:f>
            <x14:dxf>
              <fill>
                <patternFill>
                  <bgColor theme="7" tint="0.79998168889431442"/>
                </patternFill>
              </fill>
              <border>
                <left style="thin">
                  <color theme="6"/>
                </left>
                <right style="thin">
                  <color theme="6"/>
                </right>
                <top style="thin">
                  <color theme="6"/>
                </top>
                <bottom style="thin">
                  <color theme="6"/>
                </bottom>
              </border>
            </x14:dxf>
          </x14:cfRule>
          <x14:cfRule type="expression" priority="23" id="{7495BBCE-7DC6-4BCE-820D-CAA5D9E668C1}">
            <xm:f>$C$9&lt;&gt;liste!$C$192</xm:f>
            <x14:dxf>
              <font>
                <color theme="0"/>
              </font>
              <fill>
                <patternFill patternType="none">
                  <bgColor auto="1"/>
                </patternFill>
              </fill>
              <border>
                <left style="thin">
                  <color theme="6"/>
                </left>
                <right/>
                <top/>
                <bottom/>
                <vertical/>
                <horizontal/>
              </border>
            </x14:dxf>
          </x14:cfRule>
          <xm:sqref>D9</xm:sqref>
        </x14:conditionalFormatting>
        <x14:conditionalFormatting xmlns:xm="http://schemas.microsoft.com/office/excel/2006/main">
          <x14:cfRule type="expression" priority="81" id="{B8B8BF3C-9231-457D-B55A-B7514961CFD6}">
            <xm:f>AND($D$13=liste!$X$95)</xm:f>
            <x14:dxf>
              <font>
                <b/>
                <i val="0"/>
                <color rgb="FFC00000"/>
              </font>
              <fill>
                <patternFill>
                  <bgColor rgb="FFFFC000"/>
                </patternFill>
              </fill>
              <border>
                <left/>
                <right/>
                <top/>
                <bottom/>
                <vertical/>
                <horizontal/>
              </border>
            </x14:dxf>
          </x14:cfRule>
          <x14:cfRule type="expression" priority="55" id="{379A9403-690F-45BE-8E9B-457CAAF55341}">
            <xm:f>AND($D$13=liste!$X$100)</xm:f>
            <x14:dxf>
              <font>
                <b/>
                <i val="0"/>
                <color rgb="FFC00000"/>
              </font>
              <fill>
                <patternFill>
                  <bgColor rgb="FFFFC000"/>
                </patternFill>
              </fill>
              <border>
                <left/>
                <right/>
                <top/>
                <bottom/>
              </border>
            </x14:dxf>
          </x14:cfRule>
          <xm:sqref>D13</xm:sqref>
        </x14:conditionalFormatting>
        <x14:conditionalFormatting xmlns:xm="http://schemas.microsoft.com/office/excel/2006/main">
          <x14:cfRule type="expression" priority="40" id="{FCBD48CD-33EA-4284-A44A-6EFF5D76562D}">
            <xm:f>AND(OR($C$14=liste!$S$92,$C$14=liste!$S$95))</xm:f>
            <x14:dxf>
              <font>
                <color theme="0"/>
              </font>
              <fill>
                <patternFill>
                  <bgColor theme="0"/>
                </patternFill>
              </fill>
              <border>
                <left style="thin">
                  <color theme="6"/>
                </left>
                <right/>
                <top/>
                <bottom/>
                <vertical/>
                <horizontal/>
              </border>
            </x14:dxf>
          </x14:cfRule>
          <xm:sqref>D17 D25</xm:sqref>
        </x14:conditionalFormatting>
        <x14:conditionalFormatting xmlns:xm="http://schemas.microsoft.com/office/excel/2006/main">
          <x14:cfRule type="expression" priority="26" id="{1FB8258A-83C4-4A83-B981-1E3A5DC322F7}">
            <xm:f>AND($C$14=liste!$S$92)</xm:f>
            <x14:dxf>
              <fill>
                <patternFill>
                  <bgColor theme="0"/>
                </patternFill>
              </fill>
              <border>
                <left style="thin">
                  <color theme="6"/>
                </left>
                <right/>
                <top/>
                <bottom style="thin">
                  <color theme="6"/>
                </bottom>
                <vertical/>
                <horizontal/>
              </border>
            </x14:dxf>
          </x14:cfRule>
          <x14:cfRule type="expression" priority="46" id="{D9631AA4-E65F-41B7-A151-A0EF4558F9B3}">
            <xm:f>AND($C$18&gt;1000,$C$14=liste!$S$91)</xm:f>
            <x14:dxf>
              <font>
                <color theme="0"/>
              </font>
              <fill>
                <patternFill patternType="gray125">
                  <bgColor theme="0"/>
                </patternFill>
              </fill>
            </x14:dxf>
          </x14:cfRule>
          <x14:cfRule type="expression" priority="44" id="{00000000-000E-0000-0100-00000E000000}">
            <xm:f>AND($C$18&lt;=300,$C$18&gt;0,OR($C$14=liste!$S$91,$C$14=liste!$S$93,$C$14=liste!$S$94))</xm:f>
            <x14:dxf>
              <font>
                <color theme="0"/>
              </font>
              <fill>
                <patternFill patternType="gray125">
                  <bgColor theme="0"/>
                </patternFill>
              </fill>
            </x14:dxf>
          </x14:cfRule>
          <x14:cfRule type="expression" priority="1313" id="{B1120835-5F47-4A6A-8056-F7BE7B67AFB4}">
            <xm:f>AND(OR($C$14=liste!$S$93,$C$14=liste!$S$94))</xm:f>
            <x14:dxf>
              <font>
                <color theme="0"/>
              </font>
              <fill>
                <patternFill patternType="gray125">
                  <bgColor theme="0"/>
                </patternFill>
              </fill>
            </x14:dxf>
          </x14:cfRule>
          <x14:cfRule type="expression" priority="51" id="{4495881D-53C9-4D0C-9758-9F492212197C}">
            <xm:f>AND($C$14=liste!$S$95)</xm:f>
            <x14:dxf>
              <font>
                <color theme="2" tint="-0.24994659260841701"/>
              </font>
              <fill>
                <patternFill>
                  <bgColor theme="2"/>
                </patternFill>
              </fill>
            </x14:dxf>
          </x14:cfRule>
          <xm:sqref>D25</xm:sqref>
        </x14:conditionalFormatting>
        <x14:conditionalFormatting xmlns:xm="http://schemas.microsoft.com/office/excel/2006/main">
          <x14:cfRule type="expression" priority="117" id="{685A8C30-704B-4365-BA09-F99F9F42E139}">
            <xm:f>AND(OR($C$14=liste!S92,$C$14=liste!S95))</xm:f>
            <x14:dxf>
              <font>
                <b/>
                <i val="0"/>
                <color theme="0"/>
              </font>
              <fill>
                <patternFill>
                  <bgColor rgb="FF0070C0"/>
                </patternFill>
              </fill>
            </x14:dxf>
          </x14:cfRule>
          <xm:sqref>D26</xm:sqref>
        </x14:conditionalFormatting>
        <x14:conditionalFormatting xmlns:xm="http://schemas.microsoft.com/office/excel/2006/main">
          <x14:cfRule type="expression" priority="115" id="{5073CF2F-8E91-469D-B1A7-CEAFA37F2B86}">
            <xm:f>AND(OR($C$14=liste!$S$93,$C$14=liste!$S$94,$C$14=liste!$S$91))</xm:f>
            <x14:dxf>
              <font>
                <b/>
                <i val="0"/>
                <color auto="1"/>
              </font>
              <fill>
                <patternFill>
                  <bgColor theme="2" tint="-9.9948118533890809E-2"/>
                </patternFill>
              </fill>
            </x14:dxf>
          </x14:cfRule>
          <xm:sqref>D26:D28</xm:sqref>
        </x14:conditionalFormatting>
        <x14:conditionalFormatting xmlns:xm="http://schemas.microsoft.com/office/excel/2006/main">
          <x14:cfRule type="expression" priority="121" id="{00000000-000E-0000-0100-000010000000}">
            <xm:f>AND($C$11="zone 4",OR($C$14=liste!$S$91,$C$14=liste!$S$92))</xm:f>
            <x14:dxf>
              <font>
                <b/>
                <i val="0"/>
              </font>
              <fill>
                <patternFill>
                  <bgColor rgb="FFFFFF00"/>
                </patternFill>
              </fill>
            </x14:dxf>
          </x14:cfRule>
          <x14:cfRule type="expression" priority="126" id="{00000000-000E-0000-0100-000011000000}">
            <xm:f>AND($C$11="zone 3",OR($C$14=liste!$S$91,$C$14=liste!$S$92))</xm:f>
            <x14:dxf>
              <font>
                <b/>
                <i val="0"/>
              </font>
              <fill>
                <patternFill>
                  <bgColor rgb="FF00B050"/>
                </patternFill>
              </fill>
            </x14:dxf>
          </x14:cfRule>
          <x14:cfRule type="expression" priority="128" id="{00000000-000E-0000-0100-000013000000}">
            <xm:f>AND($C$11="zone 1",OR($C$14=liste!$S$91,$C$14=liste!$S$92))</xm:f>
            <x14:dxf>
              <font>
                <b/>
                <i val="0"/>
              </font>
              <fill>
                <patternFill>
                  <bgColor rgb="FFFFC000"/>
                </patternFill>
              </fill>
            </x14:dxf>
          </x14:cfRule>
          <x14:cfRule type="expression" priority="127" id="{00000000-000E-0000-0100-000012000000}">
            <xm:f>AND($C$11="zone 2",OR($C$14=liste!$S$91,$C$14=liste!$S$92))</xm:f>
            <x14:dxf>
              <font>
                <b/>
                <i val="0"/>
              </font>
              <fill>
                <patternFill>
                  <bgColor rgb="FF92D050"/>
                </patternFill>
              </fill>
            </x14:dxf>
          </x14:cfRule>
          <xm:sqref>D27:D28</xm:sqref>
        </x14:conditionalFormatting>
        <x14:conditionalFormatting xmlns:xm="http://schemas.microsoft.com/office/excel/2006/main">
          <x14:cfRule type="expression" priority="12" id="{25E731CB-67F2-4E3A-AF46-1D54125ABC14}">
            <xm:f>AND($D$30=liste!$S$103)</xm:f>
            <x14:dxf>
              <font>
                <b/>
                <i val="0"/>
                <color theme="0"/>
              </font>
              <fill>
                <patternFill>
                  <bgColor rgb="FF0070C0"/>
                </patternFill>
              </fill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m:sqref>D30</xm:sqref>
        </x14:conditionalFormatting>
        <x14:conditionalFormatting xmlns:xm="http://schemas.microsoft.com/office/excel/2006/main">
          <x14:cfRule type="expression" priority="78" id="{D7C19E05-D854-41FE-A34F-F8691C592792}">
            <xm:f>AND(OR($C$40=liste!$H$93,$C$40=liste!$H$92))</xm:f>
            <x14:dxf>
              <font>
                <color theme="6"/>
              </font>
              <fill>
                <patternFill>
                  <bgColor theme="2"/>
                </patternFill>
              </fill>
            </x14:dxf>
          </x14:cfRule>
          <xm:sqref>D44:D57</xm:sqref>
        </x14:conditionalFormatting>
        <x14:conditionalFormatting xmlns:xm="http://schemas.microsoft.com/office/excel/2006/main">
          <x14:cfRule type="expression" priority="110" id="{87A620BE-048A-4417-88CF-F2B9E3D0E6A9}">
            <xm:f>AND(OR($C$14=liste!S93,$C$14=liste!S94,$C$14=liste!S91))</xm:f>
            <x14:dxf>
              <font>
                <b/>
                <i val="0"/>
                <color theme="0"/>
              </font>
              <fill>
                <patternFill>
                  <bgColor rgb="FF0070C0"/>
                </patternFill>
              </fill>
              <border>
                <left style="thin">
                  <color theme="6"/>
                </left>
                <right style="thin">
                  <color theme="6"/>
                </right>
                <top style="thin">
                  <color theme="6"/>
                </top>
                <bottom style="thin">
                  <color theme="6"/>
                </bottom>
              </border>
            </x14:dxf>
          </x14:cfRule>
          <xm:sqref>E26</xm:sqref>
        </x14:conditionalFormatting>
        <x14:conditionalFormatting xmlns:xm="http://schemas.microsoft.com/office/excel/2006/main">
          <x14:cfRule type="expression" priority="31" id="{5F4D77AB-A6E6-4404-BC35-39B13DBE4734}">
            <xm:f>AND(OR($C$14=liste!S93,$C$14=liste!S94,$C$14=liste!S91))</xm:f>
            <x14:dxf>
              <border>
                <left style="thin">
                  <color theme="6"/>
                </left>
                <right style="thin">
                  <color theme="6"/>
                </right>
                <top style="thin">
                  <color theme="6"/>
                </top>
                <bottom style="thin">
                  <color theme="6"/>
                </bottom>
                <vertical/>
                <horizontal/>
              </border>
            </x14:dxf>
          </x14:cfRule>
          <xm:sqref>E27</xm:sqref>
        </x14:conditionalFormatting>
        <x14:conditionalFormatting xmlns:xm="http://schemas.microsoft.com/office/excel/2006/main">
          <x14:cfRule type="expression" priority="1309" id="{18146212-9426-46A3-93D8-BBA71FAB28F5}">
            <xm:f>AND($C$11="zone 3",OR($C$14=liste!$S$93,$C$14=liste!$S$94,$C$14=liste!$S$91))</xm:f>
            <x14:dxf>
              <font>
                <b/>
                <i val="0"/>
              </font>
              <fill>
                <patternFill>
                  <bgColor rgb="FF00B050"/>
                </patternFill>
              </fill>
              <border>
                <left style="thin">
                  <color theme="6"/>
                </left>
                <right style="thin">
                  <color theme="6"/>
                </right>
                <top style="thin">
                  <color theme="6"/>
                </top>
                <bottom style="thin">
                  <color theme="6"/>
                </bottom>
                <vertical/>
                <horizontal/>
              </border>
            </x14:dxf>
          </x14:cfRule>
          <x14:cfRule type="expression" priority="1310" id="{911F2ED1-9DDB-4B52-BCA5-D85EDC911662}">
            <xm:f>AND($C$11="zone 4",OR($C$14=liste!$S$93,$C$14=liste!$S$94,$C$14=liste!$S$91))</xm:f>
            <x14:dxf>
              <font>
                <b/>
                <i val="0"/>
              </font>
              <fill>
                <patternFill>
                  <bgColor rgb="FFFFFF00"/>
                </patternFill>
              </fill>
              <border>
                <left style="thin">
                  <color theme="6"/>
                </left>
                <right style="thin">
                  <color theme="6"/>
                </right>
                <top style="thin">
                  <color theme="6"/>
                </top>
                <bottom style="thin">
                  <color theme="6"/>
                </bottom>
                <vertical/>
                <horizontal/>
              </border>
            </x14:dxf>
          </x14:cfRule>
          <x14:cfRule type="expression" priority="1307" id="{1C132B10-486F-4ACF-9CD5-5B1B75F0AF96}">
            <xm:f>AND($C$11="zone 1",OR($C$14=liste!$S$93,$C$14=liste!$S$94,$C$14=liste!$S$91))</xm:f>
            <x14:dxf>
              <font>
                <b/>
                <i val="0"/>
              </font>
              <fill>
                <patternFill>
                  <bgColor rgb="FFFFC000"/>
                </patternFill>
              </fill>
              <border>
                <left style="thin">
                  <color theme="6"/>
                </left>
                <right style="thin">
                  <color theme="6"/>
                </right>
                <top style="thin">
                  <color theme="6"/>
                </top>
                <bottom style="thin">
                  <color theme="6"/>
                </bottom>
                <vertical/>
                <horizontal/>
              </border>
            </x14:dxf>
          </x14:cfRule>
          <x14:cfRule type="expression" priority="1306" id="{A89EB6B1-45CA-40CD-A56B-1AB64CF80D9C}">
            <xm:f>AND($C$30=liste!$X$103,OR($C$14=liste!$S$91,$C$14=liste!$S$93,$C$14=liste!$S$94))</xm:f>
            <x14:dxf>
              <font>
                <color theme="2" tint="-0.24994659260841701"/>
              </font>
              <fill>
                <patternFill>
                  <bgColor theme="6" tint="0.79998168889431442"/>
                </patternFill>
              </fill>
            </x14:dxf>
          </x14:cfRule>
          <x14:cfRule type="expression" priority="1308" id="{44A9D98B-55C7-49C8-A032-32FD31984EE1}">
            <xm:f>AND($C$11="zone 2",OR($C$14=liste!$S$93,$C$14=liste!$S$94,$C$14=liste!$S$91))</xm:f>
            <x14:dxf>
              <font>
                <b/>
                <i val="0"/>
              </font>
              <fill>
                <patternFill>
                  <bgColor rgb="FF92D050"/>
                </patternFill>
              </fill>
              <border>
                <left style="thin">
                  <color theme="6"/>
                </left>
                <right style="thin">
                  <color theme="6"/>
                </right>
                <top style="thin">
                  <color theme="6"/>
                </top>
                <bottom style="thin">
                  <color theme="6"/>
                </bottom>
                <vertical/>
                <horizontal/>
              </border>
            </x14:dxf>
          </x14:cfRule>
          <xm:sqref>E27:E28</xm:sqref>
        </x14:conditionalFormatting>
        <x14:conditionalFormatting xmlns:xm="http://schemas.microsoft.com/office/excel/2006/main">
          <x14:cfRule type="expression" priority="30" id="{9D624AF1-5E69-49B4-A4D2-3DEDF17844C3}">
            <xm:f>AND(OR($C$14=liste!S93,$C$14=liste!S94,$C$14=liste!S91))</xm:f>
            <x14:dxf>
              <border>
                <left style="thin">
                  <color theme="6"/>
                </left>
                <right style="thin">
                  <color theme="6"/>
                </right>
                <top style="thin">
                  <color theme="6"/>
                </top>
                <bottom style="thin">
                  <color theme="6"/>
                </bottom>
                <vertical/>
                <horizontal/>
              </border>
            </x14:dxf>
          </x14:cfRule>
          <xm:sqref>E28</xm:sqref>
        </x14:conditionalFormatting>
        <x14:conditionalFormatting xmlns:xm="http://schemas.microsoft.com/office/excel/2006/main">
          <x14:cfRule type="expression" priority="317" id="{00000000-000E-0000-0000-00009A000000}">
            <xm:f>AND($C$40=liste!$H$93)</xm:f>
            <x14:dxf>
              <font>
                <b/>
                <i val="0"/>
                <color theme="0"/>
              </font>
              <fill>
                <patternFill>
                  <bgColor theme="5"/>
                </patternFill>
              </fill>
            </x14:dxf>
          </x14:cfRule>
          <x14:cfRule type="expression" priority="129" id="{753D0C73-35B3-48B7-AD1A-2FC91D37410E}">
            <xm:f>AND(OR($C$40=liste!$H$92,$C$40=liste!$H$94,$C$40=liste!$H$95))</xm:f>
            <x14:dxf>
              <font>
                <color theme="2" tint="-0.499984740745262"/>
              </font>
              <fill>
                <patternFill>
                  <bgColor theme="0" tint="-4.9989318521683403E-2"/>
                </patternFill>
              </fill>
            </x14:dxf>
          </x14:cfRule>
          <xm:sqref>E44:E57</xm:sqref>
        </x14:conditionalFormatting>
        <x14:conditionalFormatting xmlns:xm="http://schemas.microsoft.com/office/excel/2006/main">
          <x14:cfRule type="expression" priority="100" id="{B298FE53-967A-4D1C-A8A1-14BC0D155B0C}">
            <xm:f>AND($F$26=liste!$X$91)</xm:f>
            <x14:dxf>
              <font>
                <b/>
                <i val="0"/>
                <color theme="0"/>
              </font>
              <fill>
                <patternFill>
                  <bgColor rgb="FF7030A0"/>
                </patternFill>
              </fill>
              <border>
                <left style="thin">
                  <color theme="6"/>
                </left>
                <right style="thin">
                  <color theme="6"/>
                </right>
                <top style="thin">
                  <color theme="6"/>
                </top>
                <bottom style="thin">
                  <color theme="6"/>
                </bottom>
                <vertical/>
                <horizontal/>
              </border>
            </x14:dxf>
          </x14:cfRule>
          <xm:sqref>F26</xm:sqref>
        </x14:conditionalFormatting>
        <x14:conditionalFormatting xmlns:xm="http://schemas.microsoft.com/office/excel/2006/main">
          <x14:cfRule type="expression" priority="97" id="{6577539F-FBD2-4985-ADD6-FD0B6FAE4CB1}">
            <xm:f>AND($C$30=liste!$X$92)</xm:f>
            <x14:dxf>
              <font>
                <b/>
                <i val="0"/>
                <color rgb="FFC00000"/>
              </font>
              <fill>
                <patternFill>
                  <bgColor rgb="FFFFC000"/>
                </patternFill>
              </fill>
              <border>
                <left style="thin">
                  <color theme="6"/>
                </left>
                <right style="thin">
                  <color theme="6"/>
                </right>
                <top style="thin">
                  <color theme="6"/>
                </top>
                <bottom style="thin">
                  <color theme="6"/>
                </bottom>
                <vertical/>
                <horizontal/>
              </border>
            </x14:dxf>
          </x14:cfRule>
          <xm:sqref>F27 B30:C30</xm:sqref>
        </x14:conditionalFormatting>
        <x14:conditionalFormatting xmlns:xm="http://schemas.microsoft.com/office/excel/2006/main">
          <x14:cfRule type="expression" priority="96" id="{70DA5E91-54CC-459B-AD5B-8A1C4AC2CA80}">
            <xm:f>AND($C$14=liste!$S$91,$F$27&lt;=$E$27,$E$27&lt;&gt;"",$E$27&lt;&gt;liste!H104)</xm:f>
            <x14:dxf>
              <font>
                <b/>
                <i val="0"/>
                <color theme="0"/>
              </font>
              <fill>
                <patternFill>
                  <bgColor rgb="FF00B050"/>
                </patternFill>
              </fill>
              <border>
                <left style="thin">
                  <color theme="6"/>
                </left>
                <right style="thin">
                  <color theme="6"/>
                </right>
                <top style="thin">
                  <color theme="6"/>
                </top>
                <bottom style="thin">
                  <color theme="6"/>
                </bottom>
                <vertical/>
                <horizontal/>
              </border>
            </x14:dxf>
          </x14:cfRule>
          <xm:sqref>F27</xm:sqref>
        </x14:conditionalFormatting>
        <x14:conditionalFormatting xmlns:xm="http://schemas.microsoft.com/office/excel/2006/main">
          <x14:cfRule type="expression" priority="33" id="{563CC2CA-1396-4BC0-92B4-AA1BF60DFC63}">
            <xm:f>AND($F$26=liste!$X$91)</xm:f>
            <x14:dxf>
              <border>
                <left style="thin">
                  <color theme="6"/>
                </left>
                <right style="thin">
                  <color theme="6"/>
                </right>
                <top style="thin">
                  <color theme="6"/>
                </top>
                <bottom style="thin">
                  <color theme="6"/>
                </bottom>
                <vertical/>
                <horizontal/>
              </border>
            </x14:dxf>
          </x14:cfRule>
          <xm:sqref>F27:F28</xm:sqref>
        </x14:conditionalFormatting>
        <x14:conditionalFormatting xmlns:xm="http://schemas.microsoft.com/office/excel/2006/main">
          <x14:cfRule type="expression" priority="94" id="{0401C659-0779-4206-9305-BD8E4E8CC43F}">
            <xm:f>AND($C$30=liste!$X$93)</xm:f>
            <x14:dxf>
              <font>
                <b/>
                <i val="0"/>
                <color rgb="FFC00000"/>
              </font>
              <fill>
                <patternFill>
                  <bgColor rgb="FFFFC000"/>
                </patternFill>
              </fill>
              <border>
                <left style="thin">
                  <color theme="6"/>
                </left>
                <right style="thin">
                  <color theme="6"/>
                </right>
                <top style="thin">
                  <color theme="6"/>
                </top>
                <bottom style="thin">
                  <color theme="6"/>
                </bottom>
              </border>
            </x14:dxf>
          </x14:cfRule>
          <xm:sqref>F28 B30:C30</xm:sqref>
        </x14:conditionalFormatting>
        <x14:conditionalFormatting xmlns:xm="http://schemas.microsoft.com/office/excel/2006/main">
          <x14:cfRule type="expression" priority="95" id="{ECFDE81B-1F36-499D-B2F7-19C44F61A832}">
            <xm:f>AND($C$14=liste!$S$91,$F$27&lt;=$E$27,$E$27&lt;&gt;"",$E$27&lt;&gt;liste!H104)</xm:f>
            <x14:dxf>
              <font>
                <b/>
                <i val="0"/>
                <color theme="0"/>
              </font>
              <fill>
                <patternFill>
                  <bgColor rgb="FF00B050"/>
                </patternFill>
              </fill>
              <border>
                <left style="thin">
                  <color theme="6"/>
                </left>
                <right style="thin">
                  <color theme="6"/>
                </right>
                <top style="thin">
                  <color theme="6"/>
                </top>
                <bottom style="thin">
                  <color theme="6"/>
                </bottom>
                <vertical/>
                <horizontal/>
              </border>
            </x14:dxf>
          </x14:cfRule>
          <xm:sqref>F28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4F04EA34-915E-4D74-AC9A-BAB3768C9BCF}">
          <x14:formula1>
            <xm:f>liste!$D$4:$D$5</xm:f>
          </x14:formula1>
          <xm:sqref>C34</xm:sqref>
        </x14:dataValidation>
        <x14:dataValidation type="list" allowBlank="1" showInputMessage="1" showErrorMessage="1" xr:uid="{56003F9F-222E-4950-A3C9-2DC26A6D3F61}">
          <x14:formula1>
            <xm:f>liste!$E$92:$E$95</xm:f>
          </x14:formula1>
          <xm:sqref>C11</xm:sqref>
        </x14:dataValidation>
        <x14:dataValidation type="list" allowBlank="1" showInputMessage="1" showErrorMessage="1" xr:uid="{6B9E1F2C-577A-49A1-AF9E-C24F9FC50CF1}">
          <x14:formula1>
            <xm:f>liste!$S$91:$S$95</xm:f>
          </x14:formula1>
          <xm:sqref>C14</xm:sqref>
        </x14:dataValidation>
        <x14:dataValidation type="list" allowBlank="1" showInputMessage="1" showErrorMessage="1" xr:uid="{4CE9A19A-8CE1-4FC6-8491-6E5537377A82}">
          <x14:formula1>
            <xm:f>liste!$E$4:$E$5</xm:f>
          </x14:formula1>
          <xm:sqref>C33</xm:sqref>
        </x14:dataValidation>
        <x14:dataValidation type="list" allowBlank="1" showInputMessage="1" showErrorMessage="1" xr:uid="{E9F8D5BA-23CD-4BDA-A29C-819B54B1F0DA}">
          <x14:formula1>
            <xm:f>liste!$D$160:$D$165</xm:f>
          </x14:formula1>
          <xm:sqref>C15:C16</xm:sqref>
        </x14:dataValidation>
        <x14:dataValidation type="list" allowBlank="1" showInputMessage="1" showErrorMessage="1" xr:uid="{ECC43CA4-D7E9-4BDB-A106-ED74598B5234}">
          <x14:formula1>
            <xm:f>liste!$B$210:$B$211</xm:f>
          </x14:formula1>
          <xm:sqref>D9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B03192-6A06-4024-B626-38CE4CFF5475}">
  <sheetPr codeName="Feuil4"/>
  <dimension ref="A1:AT232"/>
  <sheetViews>
    <sheetView topLeftCell="A86" workbookViewId="0">
      <selection activeCell="H108" sqref="H108"/>
    </sheetView>
  </sheetViews>
  <sheetFormatPr baseColWidth="10" defaultRowHeight="14.4" x14ac:dyDescent="0.3"/>
  <cols>
    <col min="2" max="2" width="27" customWidth="1"/>
    <col min="8" max="8" width="12.88671875" bestFit="1" customWidth="1"/>
  </cols>
  <sheetData>
    <row r="1" spans="2:46" x14ac:dyDescent="0.3">
      <c r="H1" t="s">
        <v>137</v>
      </c>
      <c r="M1" t="s">
        <v>717</v>
      </c>
    </row>
    <row r="2" spans="2:46" x14ac:dyDescent="0.3">
      <c r="F2">
        <v>0.3</v>
      </c>
      <c r="M2" t="s">
        <v>716</v>
      </c>
      <c r="AT2" t="s">
        <v>12</v>
      </c>
    </row>
    <row r="3" spans="2:46" x14ac:dyDescent="0.3">
      <c r="B3" t="s">
        <v>554</v>
      </c>
      <c r="F3">
        <v>0.9</v>
      </c>
      <c r="H3" t="s">
        <v>55</v>
      </c>
      <c r="AT3" t="s">
        <v>428</v>
      </c>
    </row>
    <row r="4" spans="2:46" x14ac:dyDescent="0.3">
      <c r="B4" t="s">
        <v>555</v>
      </c>
      <c r="D4" t="s">
        <v>8</v>
      </c>
      <c r="E4" t="s">
        <v>46</v>
      </c>
      <c r="F4" t="s">
        <v>407</v>
      </c>
      <c r="H4" t="s">
        <v>52</v>
      </c>
      <c r="V4" t="s">
        <v>350</v>
      </c>
    </row>
    <row r="5" spans="2:46" x14ac:dyDescent="0.3">
      <c r="B5" t="s">
        <v>0</v>
      </c>
      <c r="D5" t="s">
        <v>9</v>
      </c>
      <c r="E5" t="s">
        <v>47</v>
      </c>
      <c r="F5" t="s">
        <v>50</v>
      </c>
      <c r="H5" t="s">
        <v>53</v>
      </c>
      <c r="V5" t="s">
        <v>351</v>
      </c>
    </row>
    <row r="6" spans="2:46" x14ac:dyDescent="0.3">
      <c r="B6" t="s">
        <v>556</v>
      </c>
      <c r="F6" s="21"/>
      <c r="H6" t="s">
        <v>90</v>
      </c>
      <c r="V6" t="s">
        <v>352</v>
      </c>
    </row>
    <row r="7" spans="2:46" x14ac:dyDescent="0.3">
      <c r="B7" t="s">
        <v>557</v>
      </c>
      <c r="E7" t="s">
        <v>77</v>
      </c>
      <c r="F7" s="21"/>
      <c r="H7" t="s">
        <v>88</v>
      </c>
      <c r="V7" t="s">
        <v>353</v>
      </c>
    </row>
    <row r="8" spans="2:46" x14ac:dyDescent="0.3">
      <c r="B8" t="s">
        <v>558</v>
      </c>
      <c r="E8" t="s">
        <v>78</v>
      </c>
      <c r="H8" t="s">
        <v>89</v>
      </c>
      <c r="V8" t="s">
        <v>354</v>
      </c>
    </row>
    <row r="9" spans="2:46" x14ac:dyDescent="0.3">
      <c r="B9" t="s">
        <v>559</v>
      </c>
      <c r="E9" t="s">
        <v>103</v>
      </c>
      <c r="H9" t="s">
        <v>56</v>
      </c>
    </row>
    <row r="10" spans="2:46" x14ac:dyDescent="0.3">
      <c r="B10" t="s">
        <v>1</v>
      </c>
      <c r="E10" t="s">
        <v>47</v>
      </c>
      <c r="H10" t="s">
        <v>154</v>
      </c>
      <c r="M10" t="s">
        <v>155</v>
      </c>
      <c r="AG10" t="s">
        <v>180</v>
      </c>
    </row>
    <row r="11" spans="2:46" x14ac:dyDescent="0.3">
      <c r="B11" t="s">
        <v>560</v>
      </c>
      <c r="H11" t="s">
        <v>406</v>
      </c>
      <c r="M11" t="s">
        <v>501</v>
      </c>
      <c r="AG11" t="s">
        <v>161</v>
      </c>
    </row>
    <row r="12" spans="2:46" x14ac:dyDescent="0.3">
      <c r="B12" t="s">
        <v>2</v>
      </c>
      <c r="H12" t="s">
        <v>58</v>
      </c>
      <c r="AG12" t="s">
        <v>288</v>
      </c>
    </row>
    <row r="13" spans="2:46" x14ac:dyDescent="0.3">
      <c r="B13" t="s">
        <v>3</v>
      </c>
      <c r="E13" t="s">
        <v>78</v>
      </c>
      <c r="H13" t="s">
        <v>67</v>
      </c>
      <c r="V13" t="s">
        <v>179</v>
      </c>
      <c r="AG13" t="s">
        <v>289</v>
      </c>
      <c r="AT13" t="s">
        <v>290</v>
      </c>
    </row>
    <row r="14" spans="2:46" x14ac:dyDescent="0.3">
      <c r="B14" t="s">
        <v>561</v>
      </c>
      <c r="E14" t="s">
        <v>79</v>
      </c>
      <c r="H14" t="s">
        <v>59</v>
      </c>
      <c r="V14" t="s">
        <v>168</v>
      </c>
      <c r="AG14" t="s">
        <v>173</v>
      </c>
      <c r="AT14" t="s">
        <v>291</v>
      </c>
    </row>
    <row r="15" spans="2:46" x14ac:dyDescent="0.3">
      <c r="B15" t="s">
        <v>562</v>
      </c>
      <c r="E15" t="s">
        <v>103</v>
      </c>
      <c r="H15" t="s">
        <v>68</v>
      </c>
      <c r="V15" t="s">
        <v>169</v>
      </c>
      <c r="AG15" t="s">
        <v>174</v>
      </c>
      <c r="AT15" t="s">
        <v>292</v>
      </c>
    </row>
    <row r="16" spans="2:46" x14ac:dyDescent="0.3">
      <c r="B16" t="s">
        <v>563</v>
      </c>
      <c r="E16" t="s">
        <v>47</v>
      </c>
      <c r="V16" t="s">
        <v>170</v>
      </c>
      <c r="AG16" t="s">
        <v>175</v>
      </c>
      <c r="AT16" t="s">
        <v>293</v>
      </c>
    </row>
    <row r="17" spans="2:46" x14ac:dyDescent="0.3">
      <c r="B17" t="s">
        <v>564</v>
      </c>
      <c r="V17" t="s">
        <v>167</v>
      </c>
      <c r="AG17" t="s">
        <v>176</v>
      </c>
      <c r="AT17" t="s">
        <v>294</v>
      </c>
    </row>
    <row r="18" spans="2:46" x14ac:dyDescent="0.3">
      <c r="B18" t="s">
        <v>4</v>
      </c>
      <c r="E18" t="s">
        <v>78</v>
      </c>
      <c r="H18" t="s">
        <v>54</v>
      </c>
      <c r="V18" t="s">
        <v>172</v>
      </c>
      <c r="AG18" t="s">
        <v>295</v>
      </c>
      <c r="AT18" t="s">
        <v>296</v>
      </c>
    </row>
    <row r="19" spans="2:46" x14ac:dyDescent="0.3">
      <c r="E19" t="s">
        <v>79</v>
      </c>
      <c r="H19" t="s">
        <v>138</v>
      </c>
      <c r="AG19" t="s">
        <v>297</v>
      </c>
      <c r="AT19" t="s">
        <v>358</v>
      </c>
    </row>
    <row r="20" spans="2:46" x14ac:dyDescent="0.3">
      <c r="E20" t="s">
        <v>103</v>
      </c>
      <c r="H20" t="s">
        <v>65</v>
      </c>
      <c r="AG20" t="s">
        <v>298</v>
      </c>
      <c r="AT20" t="s">
        <v>359</v>
      </c>
    </row>
    <row r="21" spans="2:46" x14ac:dyDescent="0.3">
      <c r="B21" t="s">
        <v>46</v>
      </c>
      <c r="E21" t="s">
        <v>77</v>
      </c>
      <c r="AG21" t="s">
        <v>299</v>
      </c>
      <c r="AT21" t="s">
        <v>372</v>
      </c>
    </row>
    <row r="22" spans="2:46" x14ac:dyDescent="0.3">
      <c r="B22" t="s">
        <v>47</v>
      </c>
      <c r="E22" t="s">
        <v>47</v>
      </c>
      <c r="H22" t="s">
        <v>70</v>
      </c>
      <c r="I22" s="23"/>
      <c r="J22" s="23"/>
      <c r="K22" s="23"/>
      <c r="L22" s="23"/>
      <c r="M22" s="23"/>
      <c r="N22" s="23"/>
      <c r="O22" s="23"/>
      <c r="P22" s="23"/>
      <c r="AG22" t="s">
        <v>300</v>
      </c>
      <c r="AT22" t="s">
        <v>373</v>
      </c>
    </row>
    <row r="23" spans="2:46" x14ac:dyDescent="0.3">
      <c r="AG23" t="s">
        <v>301</v>
      </c>
    </row>
    <row r="24" spans="2:46" x14ac:dyDescent="0.3">
      <c r="H24" t="s">
        <v>120</v>
      </c>
      <c r="AG24" t="s">
        <v>302</v>
      </c>
    </row>
    <row r="25" spans="2:46" x14ac:dyDescent="0.3">
      <c r="E25" t="s">
        <v>77</v>
      </c>
      <c r="H25" s="22" t="s">
        <v>112</v>
      </c>
      <c r="AG25" t="s">
        <v>303</v>
      </c>
      <c r="AT25" t="s">
        <v>408</v>
      </c>
    </row>
    <row r="26" spans="2:46" x14ac:dyDescent="0.3">
      <c r="E26" t="s">
        <v>78</v>
      </c>
      <c r="H26" t="s">
        <v>71</v>
      </c>
      <c r="AG26" t="s">
        <v>304</v>
      </c>
      <c r="AT26" t="s">
        <v>409</v>
      </c>
    </row>
    <row r="27" spans="2:46" x14ac:dyDescent="0.3">
      <c r="E27" t="s">
        <v>79</v>
      </c>
      <c r="H27" t="s">
        <v>113</v>
      </c>
      <c r="AG27" t="s">
        <v>305</v>
      </c>
      <c r="AT27" t="s">
        <v>415</v>
      </c>
    </row>
    <row r="28" spans="2:46" x14ac:dyDescent="0.3">
      <c r="E28" t="s">
        <v>47</v>
      </c>
      <c r="H28" t="s">
        <v>146</v>
      </c>
      <c r="Q28" t="s">
        <v>147</v>
      </c>
      <c r="AG28" t="s">
        <v>306</v>
      </c>
      <c r="AT28" t="s">
        <v>414</v>
      </c>
    </row>
    <row r="29" spans="2:46" x14ac:dyDescent="0.3">
      <c r="H29" t="s">
        <v>72</v>
      </c>
      <c r="AG29" t="s">
        <v>307</v>
      </c>
      <c r="AT29" t="s">
        <v>410</v>
      </c>
    </row>
    <row r="30" spans="2:46" x14ac:dyDescent="0.3">
      <c r="B30" t="s">
        <v>227</v>
      </c>
      <c r="H30" t="s">
        <v>73</v>
      </c>
      <c r="Q30" t="s">
        <v>135</v>
      </c>
      <c r="Z30" t="s">
        <v>136</v>
      </c>
      <c r="AG30" t="s">
        <v>308</v>
      </c>
      <c r="AT30" t="s">
        <v>411</v>
      </c>
    </row>
    <row r="31" spans="2:46" x14ac:dyDescent="0.3">
      <c r="B31" t="s">
        <v>228</v>
      </c>
      <c r="H31" t="s">
        <v>74</v>
      </c>
      <c r="AG31" t="s">
        <v>309</v>
      </c>
      <c r="AT31" t="s">
        <v>412</v>
      </c>
    </row>
    <row r="32" spans="2:46" x14ac:dyDescent="0.3">
      <c r="B32" t="s">
        <v>229</v>
      </c>
      <c r="H32" t="s">
        <v>166</v>
      </c>
      <c r="AG32" t="s">
        <v>310</v>
      </c>
      <c r="AT32" t="s">
        <v>413</v>
      </c>
    </row>
    <row r="33" spans="2:46" x14ac:dyDescent="0.3">
      <c r="B33" t="s">
        <v>230</v>
      </c>
      <c r="H33" t="s">
        <v>156</v>
      </c>
      <c r="S33" t="s">
        <v>429</v>
      </c>
      <c r="AG33" t="s">
        <v>311</v>
      </c>
      <c r="AT33" t="s">
        <v>414</v>
      </c>
    </row>
    <row r="34" spans="2:46" x14ac:dyDescent="0.3">
      <c r="B34" t="s">
        <v>231</v>
      </c>
      <c r="H34" t="s">
        <v>76</v>
      </c>
      <c r="S34" t="s">
        <v>430</v>
      </c>
      <c r="AG34" t="s">
        <v>312</v>
      </c>
      <c r="AT34" t="s">
        <v>415</v>
      </c>
    </row>
    <row r="35" spans="2:46" ht="16.2" x14ac:dyDescent="0.3">
      <c r="B35" t="s">
        <v>265</v>
      </c>
      <c r="H35" t="s">
        <v>109</v>
      </c>
      <c r="S35" t="s">
        <v>431</v>
      </c>
      <c r="AG35" t="s">
        <v>313</v>
      </c>
      <c r="AT35" t="s">
        <v>416</v>
      </c>
    </row>
    <row r="36" spans="2:46" ht="16.2" x14ac:dyDescent="0.3">
      <c r="B36" t="s">
        <v>232</v>
      </c>
      <c r="H36" t="s">
        <v>110</v>
      </c>
      <c r="S36" t="s">
        <v>432</v>
      </c>
      <c r="AG36" t="s">
        <v>314</v>
      </c>
      <c r="AT36" t="s">
        <v>470</v>
      </c>
    </row>
    <row r="37" spans="2:46" ht="16.2" x14ac:dyDescent="0.3">
      <c r="B37" t="s">
        <v>233</v>
      </c>
      <c r="H37" t="s">
        <v>111</v>
      </c>
      <c r="S37" t="s">
        <v>433</v>
      </c>
      <c r="AG37" t="s">
        <v>315</v>
      </c>
      <c r="AT37" t="s">
        <v>471</v>
      </c>
    </row>
    <row r="38" spans="2:46" x14ac:dyDescent="0.3">
      <c r="B38" t="s">
        <v>234</v>
      </c>
      <c r="H38" t="s">
        <v>75</v>
      </c>
      <c r="S38" t="s">
        <v>434</v>
      </c>
      <c r="AG38" t="s">
        <v>316</v>
      </c>
      <c r="AT38" t="s">
        <v>472</v>
      </c>
    </row>
    <row r="39" spans="2:46" x14ac:dyDescent="0.3">
      <c r="B39" t="s">
        <v>235</v>
      </c>
      <c r="H39" t="s">
        <v>48</v>
      </c>
      <c r="S39" t="s">
        <v>482</v>
      </c>
      <c r="AG39" t="s">
        <v>317</v>
      </c>
      <c r="AT39" t="s">
        <v>473</v>
      </c>
    </row>
    <row r="40" spans="2:46" x14ac:dyDescent="0.3">
      <c r="B40" t="s">
        <v>236</v>
      </c>
      <c r="H40" t="s">
        <v>57</v>
      </c>
      <c r="S40" t="s">
        <v>483</v>
      </c>
      <c r="AG40" t="s">
        <v>318</v>
      </c>
      <c r="AT40" t="s">
        <v>474</v>
      </c>
    </row>
    <row r="41" spans="2:46" x14ac:dyDescent="0.3">
      <c r="B41" t="s">
        <v>266</v>
      </c>
      <c r="H41" t="s">
        <v>49</v>
      </c>
      <c r="S41" t="s">
        <v>484</v>
      </c>
      <c r="AG41" t="s">
        <v>319</v>
      </c>
      <c r="AT41" t="s">
        <v>475</v>
      </c>
    </row>
    <row r="42" spans="2:46" x14ac:dyDescent="0.3">
      <c r="B42" t="s">
        <v>237</v>
      </c>
      <c r="H42" t="s">
        <v>51</v>
      </c>
      <c r="S42" t="s">
        <v>485</v>
      </c>
      <c r="AG42" t="s">
        <v>320</v>
      </c>
    </row>
    <row r="43" spans="2:46" ht="16.2" x14ac:dyDescent="0.3">
      <c r="B43" t="s">
        <v>238</v>
      </c>
      <c r="H43" t="s">
        <v>80</v>
      </c>
      <c r="S43" t="s">
        <v>486</v>
      </c>
      <c r="AG43" t="s">
        <v>321</v>
      </c>
    </row>
    <row r="44" spans="2:46" x14ac:dyDescent="0.3">
      <c r="B44" t="s">
        <v>239</v>
      </c>
      <c r="H44" t="s">
        <v>81</v>
      </c>
      <c r="AG44" t="s">
        <v>426</v>
      </c>
    </row>
    <row r="45" spans="2:46" x14ac:dyDescent="0.3">
      <c r="B45" t="s">
        <v>240</v>
      </c>
      <c r="H45" t="s">
        <v>163</v>
      </c>
      <c r="AG45" t="s">
        <v>427</v>
      </c>
    </row>
    <row r="46" spans="2:46" x14ac:dyDescent="0.3">
      <c r="B46" t="s">
        <v>241</v>
      </c>
      <c r="H46" t="s">
        <v>164</v>
      </c>
      <c r="AG46" t="s">
        <v>324</v>
      </c>
    </row>
    <row r="47" spans="2:46" x14ac:dyDescent="0.3">
      <c r="B47" t="s">
        <v>267</v>
      </c>
      <c r="H47" t="s">
        <v>82</v>
      </c>
    </row>
    <row r="48" spans="2:46" x14ac:dyDescent="0.3">
      <c r="B48" t="s">
        <v>242</v>
      </c>
      <c r="H48" t="s">
        <v>83</v>
      </c>
    </row>
    <row r="49" spans="2:46" x14ac:dyDescent="0.3">
      <c r="B49" t="s">
        <v>243</v>
      </c>
      <c r="H49" t="s">
        <v>84</v>
      </c>
    </row>
    <row r="50" spans="2:46" x14ac:dyDescent="0.3">
      <c r="B50" t="s">
        <v>244</v>
      </c>
      <c r="H50" t="s">
        <v>85</v>
      </c>
      <c r="AG50" t="s">
        <v>180</v>
      </c>
    </row>
    <row r="51" spans="2:46" x14ac:dyDescent="0.3">
      <c r="B51" t="s">
        <v>245</v>
      </c>
      <c r="H51" t="s">
        <v>86</v>
      </c>
      <c r="AG51" t="s">
        <v>161</v>
      </c>
    </row>
    <row r="52" spans="2:46" x14ac:dyDescent="0.3">
      <c r="B52" t="s">
        <v>246</v>
      </c>
      <c r="H52" t="s">
        <v>87</v>
      </c>
      <c r="AG52" t="s">
        <v>288</v>
      </c>
    </row>
    <row r="53" spans="2:46" x14ac:dyDescent="0.3">
      <c r="B53" t="s">
        <v>268</v>
      </c>
      <c r="H53" t="s">
        <v>159</v>
      </c>
      <c r="AG53" t="s">
        <v>289</v>
      </c>
    </row>
    <row r="54" spans="2:46" x14ac:dyDescent="0.3">
      <c r="B54" t="s">
        <v>262</v>
      </c>
      <c r="H54" t="s">
        <v>225</v>
      </c>
      <c r="AG54" t="s">
        <v>173</v>
      </c>
    </row>
    <row r="55" spans="2:46" x14ac:dyDescent="0.3">
      <c r="B55" t="s">
        <v>263</v>
      </c>
      <c r="H55" t="s">
        <v>91</v>
      </c>
      <c r="AG55" t="s">
        <v>325</v>
      </c>
    </row>
    <row r="56" spans="2:46" x14ac:dyDescent="0.3">
      <c r="B56" t="s">
        <v>284</v>
      </c>
      <c r="H56" t="s">
        <v>92</v>
      </c>
      <c r="AG56" t="s">
        <v>175</v>
      </c>
    </row>
    <row r="57" spans="2:46" x14ac:dyDescent="0.3">
      <c r="B57" t="s">
        <v>285</v>
      </c>
      <c r="H57" t="s">
        <v>95</v>
      </c>
      <c r="N57" t="s">
        <v>139</v>
      </c>
      <c r="AG57" t="s">
        <v>326</v>
      </c>
    </row>
    <row r="58" spans="2:46" x14ac:dyDescent="0.3">
      <c r="B58" t="s">
        <v>286</v>
      </c>
      <c r="H58" t="s">
        <v>96</v>
      </c>
      <c r="AG58" t="s">
        <v>327</v>
      </c>
      <c r="AT58" t="s">
        <v>417</v>
      </c>
    </row>
    <row r="59" spans="2:46" x14ac:dyDescent="0.3">
      <c r="B59" t="s">
        <v>287</v>
      </c>
      <c r="H59" t="s">
        <v>93</v>
      </c>
      <c r="AG59" t="s">
        <v>328</v>
      </c>
      <c r="AT59" t="s">
        <v>418</v>
      </c>
    </row>
    <row r="60" spans="2:46" x14ac:dyDescent="0.3">
      <c r="H60" t="s">
        <v>94</v>
      </c>
      <c r="AG60" t="s">
        <v>329</v>
      </c>
      <c r="AT60" t="s">
        <v>419</v>
      </c>
    </row>
    <row r="61" spans="2:46" x14ac:dyDescent="0.3">
      <c r="AG61" t="s">
        <v>330</v>
      </c>
      <c r="AT61" t="s">
        <v>420</v>
      </c>
    </row>
    <row r="62" spans="2:46" x14ac:dyDescent="0.3">
      <c r="H62" t="s">
        <v>100</v>
      </c>
      <c r="AG62" t="s">
        <v>331</v>
      </c>
      <c r="AT62" t="s">
        <v>421</v>
      </c>
    </row>
    <row r="63" spans="2:46" x14ac:dyDescent="0.3">
      <c r="E63" t="s">
        <v>77</v>
      </c>
      <c r="H63" t="s">
        <v>101</v>
      </c>
      <c r="AG63" t="s">
        <v>332</v>
      </c>
      <c r="AT63" t="s">
        <v>422</v>
      </c>
    </row>
    <row r="64" spans="2:46" x14ac:dyDescent="0.3">
      <c r="E64" t="s">
        <v>79</v>
      </c>
      <c r="H64" t="s">
        <v>102</v>
      </c>
      <c r="AG64" t="s">
        <v>333</v>
      </c>
      <c r="AT64" t="s">
        <v>423</v>
      </c>
    </row>
    <row r="65" spans="5:46" x14ac:dyDescent="0.3">
      <c r="E65" t="s">
        <v>103</v>
      </c>
      <c r="H65" t="s">
        <v>119</v>
      </c>
      <c r="AG65" t="s">
        <v>334</v>
      </c>
      <c r="AT65" t="s">
        <v>424</v>
      </c>
    </row>
    <row r="66" spans="5:46" x14ac:dyDescent="0.3">
      <c r="E66" t="s">
        <v>47</v>
      </c>
      <c r="H66" t="s">
        <v>116</v>
      </c>
      <c r="Q66" t="s">
        <v>160</v>
      </c>
      <c r="AG66" t="s">
        <v>304</v>
      </c>
      <c r="AT66" t="s">
        <v>420</v>
      </c>
    </row>
    <row r="67" spans="5:46" x14ac:dyDescent="0.3">
      <c r="H67" t="s">
        <v>117</v>
      </c>
      <c r="Q67" t="s">
        <v>435</v>
      </c>
      <c r="AG67" t="s">
        <v>305</v>
      </c>
      <c r="AT67" t="s">
        <v>419</v>
      </c>
    </row>
    <row r="68" spans="5:46" x14ac:dyDescent="0.3">
      <c r="H68" t="s">
        <v>115</v>
      </c>
      <c r="Q68" t="s">
        <v>436</v>
      </c>
      <c r="AG68" t="s">
        <v>335</v>
      </c>
      <c r="AT68" t="s">
        <v>425</v>
      </c>
    </row>
    <row r="69" spans="5:46" x14ac:dyDescent="0.3">
      <c r="H69" t="s">
        <v>104</v>
      </c>
      <c r="Q69" t="s">
        <v>437</v>
      </c>
      <c r="AG69" t="s">
        <v>336</v>
      </c>
      <c r="AT69" t="s">
        <v>476</v>
      </c>
    </row>
    <row r="70" spans="5:46" x14ac:dyDescent="0.3">
      <c r="H70" t="s">
        <v>105</v>
      </c>
      <c r="Q70" t="s">
        <v>438</v>
      </c>
      <c r="AG70" t="s">
        <v>337</v>
      </c>
      <c r="AT70" t="s">
        <v>477</v>
      </c>
    </row>
    <row r="71" spans="5:46" x14ac:dyDescent="0.3">
      <c r="H71" t="s">
        <v>106</v>
      </c>
      <c r="Q71" t="s">
        <v>459</v>
      </c>
      <c r="AG71" t="s">
        <v>338</v>
      </c>
      <c r="AT71" t="s">
        <v>478</v>
      </c>
    </row>
    <row r="72" spans="5:46" x14ac:dyDescent="0.3">
      <c r="H72" t="s">
        <v>107</v>
      </c>
      <c r="Q72" t="s">
        <v>493</v>
      </c>
      <c r="AG72" t="s">
        <v>339</v>
      </c>
      <c r="AT72" t="s">
        <v>479</v>
      </c>
    </row>
    <row r="73" spans="5:46" x14ac:dyDescent="0.3">
      <c r="H73" t="s">
        <v>108</v>
      </c>
      <c r="Q73" t="s">
        <v>494</v>
      </c>
      <c r="AG73" t="s">
        <v>340</v>
      </c>
      <c r="AT73" t="s">
        <v>480</v>
      </c>
    </row>
    <row r="74" spans="5:46" x14ac:dyDescent="0.3">
      <c r="H74" t="s">
        <v>114</v>
      </c>
      <c r="AG74" t="s">
        <v>341</v>
      </c>
      <c r="AT74" t="s">
        <v>481</v>
      </c>
    </row>
    <row r="75" spans="5:46" x14ac:dyDescent="0.3">
      <c r="H75" t="s">
        <v>439</v>
      </c>
      <c r="Q75" t="s">
        <v>161</v>
      </c>
      <c r="AG75" t="s">
        <v>342</v>
      </c>
    </row>
    <row r="76" spans="5:46" x14ac:dyDescent="0.3">
      <c r="H76" t="s">
        <v>118</v>
      </c>
      <c r="Q76" t="s">
        <v>162</v>
      </c>
      <c r="AG76" t="s">
        <v>343</v>
      </c>
    </row>
    <row r="77" spans="5:46" x14ac:dyDescent="0.3">
      <c r="H77" t="s">
        <v>440</v>
      </c>
      <c r="Q77" t="s">
        <v>152</v>
      </c>
      <c r="AG77" t="s">
        <v>344</v>
      </c>
    </row>
    <row r="78" spans="5:46" x14ac:dyDescent="0.3">
      <c r="H78" t="s">
        <v>441</v>
      </c>
      <c r="Q78" t="s">
        <v>153</v>
      </c>
      <c r="AG78" t="s">
        <v>345</v>
      </c>
    </row>
    <row r="79" spans="5:46" x14ac:dyDescent="0.3">
      <c r="H79" t="s">
        <v>487</v>
      </c>
      <c r="Q79" t="s">
        <v>151</v>
      </c>
      <c r="AA79" t="s">
        <v>177</v>
      </c>
      <c r="AG79" t="s">
        <v>346</v>
      </c>
    </row>
    <row r="80" spans="5:46" x14ac:dyDescent="0.3">
      <c r="H80" t="s">
        <v>488</v>
      </c>
      <c r="Q80" t="s">
        <v>171</v>
      </c>
      <c r="AA80" t="s">
        <v>178</v>
      </c>
      <c r="AG80" t="s">
        <v>318</v>
      </c>
    </row>
    <row r="81" spans="1:38" x14ac:dyDescent="0.3">
      <c r="H81" t="s">
        <v>125</v>
      </c>
      <c r="AA81" t="s">
        <v>181</v>
      </c>
      <c r="AG81" t="s">
        <v>319</v>
      </c>
    </row>
    <row r="82" spans="1:38" x14ac:dyDescent="0.3">
      <c r="H82" t="s">
        <v>121</v>
      </c>
      <c r="V82" t="s">
        <v>258</v>
      </c>
      <c r="AA82" t="s">
        <v>182</v>
      </c>
      <c r="AG82" t="s">
        <v>320</v>
      </c>
    </row>
    <row r="83" spans="1:38" x14ac:dyDescent="0.3">
      <c r="H83" t="s">
        <v>122</v>
      </c>
      <c r="V83" t="s">
        <v>259</v>
      </c>
      <c r="AG83" t="s">
        <v>321</v>
      </c>
    </row>
    <row r="84" spans="1:38" x14ac:dyDescent="0.3">
      <c r="H84" t="s">
        <v>123</v>
      </c>
      <c r="AA84" t="s">
        <v>348</v>
      </c>
      <c r="AG84" t="s">
        <v>322</v>
      </c>
    </row>
    <row r="85" spans="1:38" x14ac:dyDescent="0.3">
      <c r="H85" t="s">
        <v>54</v>
      </c>
      <c r="AA85" t="s">
        <v>349</v>
      </c>
      <c r="AG85" t="s">
        <v>323</v>
      </c>
    </row>
    <row r="86" spans="1:38" x14ac:dyDescent="0.3">
      <c r="H86" t="s">
        <v>124</v>
      </c>
      <c r="AG86" t="s">
        <v>347</v>
      </c>
    </row>
    <row r="87" spans="1:38" x14ac:dyDescent="0.3">
      <c r="Q87" t="s">
        <v>489</v>
      </c>
    </row>
    <row r="88" spans="1:38" x14ac:dyDescent="0.3">
      <c r="Q88" t="s">
        <v>490</v>
      </c>
    </row>
    <row r="89" spans="1:38" x14ac:dyDescent="0.3">
      <c r="Q89" t="s">
        <v>491</v>
      </c>
    </row>
    <row r="90" spans="1:38" x14ac:dyDescent="0.3">
      <c r="Q90" t="s">
        <v>492</v>
      </c>
      <c r="AL90" t="s">
        <v>355</v>
      </c>
    </row>
    <row r="91" spans="1:38" x14ac:dyDescent="0.3">
      <c r="H91" t="s">
        <v>126</v>
      </c>
      <c r="S91" t="s">
        <v>388</v>
      </c>
      <c r="X91" t="s">
        <v>394</v>
      </c>
    </row>
    <row r="92" spans="1:38" x14ac:dyDescent="0.3">
      <c r="E92" t="s">
        <v>378</v>
      </c>
      <c r="H92" t="s">
        <v>13</v>
      </c>
      <c r="S92" t="s">
        <v>758</v>
      </c>
      <c r="X92" t="s">
        <v>764</v>
      </c>
      <c r="AL92" t="s">
        <v>288</v>
      </c>
    </row>
    <row r="93" spans="1:38" x14ac:dyDescent="0.3">
      <c r="E93" t="s">
        <v>379</v>
      </c>
      <c r="H93" t="s">
        <v>401</v>
      </c>
      <c r="S93" t="s">
        <v>746</v>
      </c>
      <c r="X93" t="s">
        <v>765</v>
      </c>
      <c r="AL93" t="s">
        <v>289</v>
      </c>
    </row>
    <row r="94" spans="1:38" x14ac:dyDescent="0.3">
      <c r="E94" t="s">
        <v>380</v>
      </c>
      <c r="H94" t="s">
        <v>400</v>
      </c>
      <c r="S94" t="s">
        <v>389</v>
      </c>
      <c r="X94" t="s">
        <v>766</v>
      </c>
      <c r="AL94" t="s">
        <v>356</v>
      </c>
    </row>
    <row r="95" spans="1:38" x14ac:dyDescent="0.3">
      <c r="E95" t="s">
        <v>381</v>
      </c>
      <c r="S95" t="s">
        <v>714</v>
      </c>
      <c r="X95" t="s">
        <v>395</v>
      </c>
    </row>
    <row r="96" spans="1:38" x14ac:dyDescent="0.3">
      <c r="A96" t="s">
        <v>767</v>
      </c>
      <c r="H96" t="s">
        <v>127</v>
      </c>
      <c r="S96" t="s">
        <v>392</v>
      </c>
      <c r="X96" t="s">
        <v>768</v>
      </c>
    </row>
    <row r="97" spans="1:38" x14ac:dyDescent="0.3">
      <c r="A97" t="s">
        <v>769</v>
      </c>
      <c r="H97" t="s">
        <v>128</v>
      </c>
      <c r="S97" t="s">
        <v>391</v>
      </c>
      <c r="X97" t="s">
        <v>396</v>
      </c>
    </row>
    <row r="98" spans="1:38" x14ac:dyDescent="0.3">
      <c r="A98" t="s">
        <v>770</v>
      </c>
      <c r="S98" t="s">
        <v>393</v>
      </c>
      <c r="X98" t="s">
        <v>397</v>
      </c>
      <c r="AL98" t="s">
        <v>357</v>
      </c>
    </row>
    <row r="99" spans="1:38" x14ac:dyDescent="0.3">
      <c r="A99" t="s">
        <v>771</v>
      </c>
      <c r="X99" t="s">
        <v>398</v>
      </c>
    </row>
    <row r="100" spans="1:38" x14ac:dyDescent="0.3">
      <c r="A100" t="s">
        <v>772</v>
      </c>
      <c r="S100" t="s">
        <v>402</v>
      </c>
      <c r="X100" t="s">
        <v>504</v>
      </c>
      <c r="AL100" t="s">
        <v>352</v>
      </c>
    </row>
    <row r="101" spans="1:38" x14ac:dyDescent="0.3">
      <c r="A101" t="str">
        <f>IF((SUM(note_calcul!C19:C22)-SUM(note_calcul!D19:D22))&lt;=20,"oui","non")</f>
        <v>oui</v>
      </c>
      <c r="H101" t="s">
        <v>399</v>
      </c>
      <c r="S101" t="s">
        <v>15</v>
      </c>
      <c r="X101" t="s">
        <v>715</v>
      </c>
      <c r="AL101" t="s">
        <v>350</v>
      </c>
    </row>
    <row r="102" spans="1:38" ht="16.2" x14ac:dyDescent="0.3">
      <c r="A102" t="e">
        <f>IF(AND(note_calcul!C27&gt;=note_calcul!E27-0.05,note_calcul!C27&lt;note_calcul!E27),"oui","non")</f>
        <v>#VALUE!</v>
      </c>
      <c r="H102" t="s">
        <v>403</v>
      </c>
      <c r="S102" t="s">
        <v>405</v>
      </c>
      <c r="X102" t="s">
        <v>530</v>
      </c>
    </row>
    <row r="103" spans="1:38" x14ac:dyDescent="0.3">
      <c r="A103" t="e">
        <f>IF(AND(note_calcul!C28&gt;=note_calcul!E28-0.05,note_calcul!C28&lt;note_calcul!E28),"oui","non")</f>
        <v>#VALUE!</v>
      </c>
      <c r="H103" s="144" t="s">
        <v>740</v>
      </c>
      <c r="I103" s="144"/>
      <c r="J103" s="144"/>
      <c r="K103" s="144"/>
      <c r="L103" s="144"/>
      <c r="M103" s="144"/>
      <c r="N103" s="144"/>
      <c r="O103" s="144"/>
      <c r="S103" t="s">
        <v>760</v>
      </c>
      <c r="X103" t="s">
        <v>695</v>
      </c>
      <c r="AL103" t="s">
        <v>362</v>
      </c>
    </row>
    <row r="104" spans="1:38" x14ac:dyDescent="0.3">
      <c r="A104" t="str">
        <f>IF(OR(note_calcul!C18&lt;(SUM(note_calcul!C19:C24)-5),note_calcul!D18&lt;(SUM(note_calcul!D19:D24)-5),note_calcul!C18&gt;(SUM(note_calcul!C19:C24)+5),note_calcul!D18&gt;(SUM(note_calcul!D19:D24)+5)),"oui","non")</f>
        <v>non</v>
      </c>
      <c r="H104" t="s">
        <v>743</v>
      </c>
      <c r="X104" s="144" t="s">
        <v>713</v>
      </c>
      <c r="Y104" s="144"/>
      <c r="Z104" s="144"/>
      <c r="AA104" s="144"/>
      <c r="AB104" s="144"/>
      <c r="AC104" s="144"/>
      <c r="AD104" s="144"/>
      <c r="AE104" s="144"/>
      <c r="AF104" s="144"/>
      <c r="AG104" s="144"/>
      <c r="AH104" s="144"/>
      <c r="AI104" s="144"/>
      <c r="AL104" t="s">
        <v>363</v>
      </c>
    </row>
    <row r="105" spans="1:38" x14ac:dyDescent="0.3">
      <c r="A105" t="str">
        <f>IFERROR(IF((note_calcul!C26-note_calcul!D26)&gt;50,"oui","non"),"PC solo")</f>
        <v>PC solo</v>
      </c>
      <c r="H105" t="s">
        <v>774</v>
      </c>
      <c r="AL105" t="s">
        <v>364</v>
      </c>
    </row>
    <row r="106" spans="1:38" x14ac:dyDescent="0.3">
      <c r="A106" t="e">
        <f>_xlfn.IFS(OR(note_calcul!C14=S91,note_calcul!C14=S92,note_calcul!C14=S95),note_calcul!C26,AND(note_calcul!C27&gt;=note_calcul!E27,note_calcul!C28&gt;=note_calcul!E28,OR(note_calcul!C14=S93,note_calcul!C14=S94)),note_calcul!C26-note_calcul!D26,AND(note_calcul!C27&lt;note_calcul!E27,note_calcul!C28&gt;=note_calcul!E28,OR(note_calcul!C14=S93,note_calcul!C14=S94)),(note_calcul!E27-note_calcul!C27)*note_calcul!C18,AND(note_calcul!C27&gt;=note_calcul!E27,note_calcul!C28&lt;note_calcul!E28,OR(note_calcul!C14=S93,note_calcul!C14=S94)),(note_calcul!E28-note_calcul!C28)*note_calcul!C18,AND(note_calcul!C27&lt;note_calcul!E27,note_calcul!C28&lt;note_calcul!E28,OR(note_calcul!C14=S93,note_calcul!C14=S94)),MAX((note_calcul!E27-note_calcul!C27),(note_calcul!E28-note_calcul!C28))*note_calcul!C18)</f>
        <v>#N/A</v>
      </c>
      <c r="H106" t="s">
        <v>129</v>
      </c>
      <c r="AL106" t="s">
        <v>360</v>
      </c>
    </row>
    <row r="107" spans="1:38" x14ac:dyDescent="0.3">
      <c r="H107" t="s">
        <v>130</v>
      </c>
      <c r="AL107" t="s">
        <v>371</v>
      </c>
    </row>
    <row r="108" spans="1:38" x14ac:dyDescent="0.3">
      <c r="H108" t="s">
        <v>131</v>
      </c>
      <c r="AL108" t="s">
        <v>361</v>
      </c>
    </row>
    <row r="109" spans="1:38" x14ac:dyDescent="0.3">
      <c r="H109" t="s">
        <v>132</v>
      </c>
    </row>
    <row r="112" spans="1:38" x14ac:dyDescent="0.3">
      <c r="E112" t="s">
        <v>77</v>
      </c>
      <c r="H112" t="s">
        <v>140</v>
      </c>
      <c r="Q112" t="s">
        <v>219</v>
      </c>
      <c r="T112" t="s">
        <v>249</v>
      </c>
      <c r="AG112" t="s">
        <v>196</v>
      </c>
      <c r="AL112" t="s">
        <v>365</v>
      </c>
    </row>
    <row r="113" spans="5:38" x14ac:dyDescent="0.3">
      <c r="E113" t="s">
        <v>78</v>
      </c>
      <c r="H113" t="s">
        <v>104</v>
      </c>
      <c r="T113" t="s">
        <v>250</v>
      </c>
      <c r="AG113" t="s">
        <v>197</v>
      </c>
    </row>
    <row r="114" spans="5:38" x14ac:dyDescent="0.3">
      <c r="E114" t="s">
        <v>79</v>
      </c>
      <c r="H114" t="s">
        <v>49</v>
      </c>
      <c r="T114" t="s">
        <v>251</v>
      </c>
      <c r="AG114" t="s">
        <v>198</v>
      </c>
      <c r="AL114" t="s">
        <v>366</v>
      </c>
    </row>
    <row r="115" spans="5:38" x14ac:dyDescent="0.3">
      <c r="E115" t="s">
        <v>47</v>
      </c>
      <c r="H115" t="s">
        <v>51</v>
      </c>
      <c r="T115" t="s">
        <v>252</v>
      </c>
      <c r="AG115" t="s">
        <v>199</v>
      </c>
      <c r="AL115" t="s">
        <v>367</v>
      </c>
    </row>
    <row r="116" spans="5:38" ht="16.2" x14ac:dyDescent="0.3">
      <c r="H116" t="s">
        <v>80</v>
      </c>
      <c r="T116" t="s">
        <v>253</v>
      </c>
      <c r="AG116" t="s">
        <v>200</v>
      </c>
      <c r="AL116" t="s">
        <v>368</v>
      </c>
    </row>
    <row r="117" spans="5:38" x14ac:dyDescent="0.3">
      <c r="H117" t="s">
        <v>63</v>
      </c>
      <c r="T117" t="s">
        <v>254</v>
      </c>
      <c r="AG117" t="s">
        <v>201</v>
      </c>
    </row>
    <row r="118" spans="5:38" x14ac:dyDescent="0.3">
      <c r="H118" t="s">
        <v>141</v>
      </c>
      <c r="T118" t="s">
        <v>247</v>
      </c>
      <c r="AL118" t="s">
        <v>369</v>
      </c>
    </row>
    <row r="119" spans="5:38" x14ac:dyDescent="0.3">
      <c r="H119" t="s">
        <v>163</v>
      </c>
      <c r="T119" t="s">
        <v>248</v>
      </c>
      <c r="AG119" t="s">
        <v>196</v>
      </c>
      <c r="AL119" t="s">
        <v>370</v>
      </c>
    </row>
    <row r="120" spans="5:38" x14ac:dyDescent="0.3">
      <c r="H120" t="s">
        <v>164</v>
      </c>
      <c r="T120" t="s">
        <v>469</v>
      </c>
      <c r="AG120" t="s">
        <v>223</v>
      </c>
      <c r="AL120" t="s">
        <v>318</v>
      </c>
    </row>
    <row r="121" spans="5:38" x14ac:dyDescent="0.3">
      <c r="H121" t="s">
        <v>82</v>
      </c>
      <c r="T121" t="s">
        <v>208</v>
      </c>
      <c r="AG121" t="s">
        <v>198</v>
      </c>
    </row>
    <row r="122" spans="5:38" x14ac:dyDescent="0.3">
      <c r="H122" t="s">
        <v>98</v>
      </c>
      <c r="T122" t="s">
        <v>261</v>
      </c>
      <c r="AG122" t="s">
        <v>199</v>
      </c>
      <c r="AL122" t="s">
        <v>374</v>
      </c>
    </row>
    <row r="123" spans="5:38" x14ac:dyDescent="0.3">
      <c r="H123" t="s">
        <v>83</v>
      </c>
      <c r="T123" t="s">
        <v>210</v>
      </c>
      <c r="AG123" t="s">
        <v>222</v>
      </c>
      <c r="AL123" t="s">
        <v>375</v>
      </c>
    </row>
    <row r="124" spans="5:38" x14ac:dyDescent="0.3">
      <c r="H124" t="s">
        <v>84</v>
      </c>
      <c r="T124" t="s">
        <v>211</v>
      </c>
      <c r="AG124" t="s">
        <v>201</v>
      </c>
      <c r="AL124" t="s">
        <v>376</v>
      </c>
    </row>
    <row r="125" spans="5:38" x14ac:dyDescent="0.3">
      <c r="H125" t="s">
        <v>85</v>
      </c>
      <c r="T125" t="s">
        <v>212</v>
      </c>
    </row>
    <row r="126" spans="5:38" x14ac:dyDescent="0.3">
      <c r="H126" t="s">
        <v>66</v>
      </c>
      <c r="T126" t="s">
        <v>260</v>
      </c>
      <c r="AL126" t="s">
        <v>377</v>
      </c>
    </row>
    <row r="127" spans="5:38" x14ac:dyDescent="0.3">
      <c r="H127" t="s">
        <v>64</v>
      </c>
      <c r="T127" t="s">
        <v>213</v>
      </c>
    </row>
    <row r="128" spans="5:38" x14ac:dyDescent="0.3">
      <c r="H128" t="s">
        <v>142</v>
      </c>
      <c r="T128" t="s">
        <v>214</v>
      </c>
    </row>
    <row r="129" spans="8:38" x14ac:dyDescent="0.3">
      <c r="H129" t="s">
        <v>60</v>
      </c>
      <c r="T129" t="s">
        <v>202</v>
      </c>
    </row>
    <row r="130" spans="8:38" x14ac:dyDescent="0.3">
      <c r="H130" t="s">
        <v>99</v>
      </c>
      <c r="T130" t="s">
        <v>255</v>
      </c>
    </row>
    <row r="131" spans="8:38" x14ac:dyDescent="0.3">
      <c r="H131" t="s">
        <v>143</v>
      </c>
      <c r="T131" t="s">
        <v>256</v>
      </c>
    </row>
    <row r="132" spans="8:38" x14ac:dyDescent="0.3">
      <c r="H132" t="s">
        <v>144</v>
      </c>
      <c r="T132" t="s">
        <v>257</v>
      </c>
    </row>
    <row r="133" spans="8:38" x14ac:dyDescent="0.3">
      <c r="H133" t="s">
        <v>97</v>
      </c>
      <c r="T133" t="s">
        <v>464</v>
      </c>
      <c r="AL133" t="s">
        <v>495</v>
      </c>
    </row>
    <row r="134" spans="8:38" x14ac:dyDescent="0.3">
      <c r="H134" t="s">
        <v>165</v>
      </c>
      <c r="T134" t="s">
        <v>465</v>
      </c>
      <c r="AL134" t="s">
        <v>496</v>
      </c>
    </row>
    <row r="135" spans="8:38" x14ac:dyDescent="0.3">
      <c r="H135" t="s">
        <v>215</v>
      </c>
      <c r="T135" t="s">
        <v>466</v>
      </c>
      <c r="AL135" t="s">
        <v>497</v>
      </c>
    </row>
    <row r="136" spans="8:38" x14ac:dyDescent="0.3">
      <c r="H136" t="s">
        <v>145</v>
      </c>
      <c r="T136" t="s">
        <v>467</v>
      </c>
      <c r="AL136" t="s">
        <v>498</v>
      </c>
    </row>
    <row r="137" spans="8:38" x14ac:dyDescent="0.3">
      <c r="H137" t="s">
        <v>216</v>
      </c>
      <c r="T137" t="s">
        <v>468</v>
      </c>
      <c r="AL137" t="s">
        <v>499</v>
      </c>
    </row>
    <row r="138" spans="8:38" x14ac:dyDescent="0.3">
      <c r="H138" t="s">
        <v>217</v>
      </c>
    </row>
    <row r="139" spans="8:38" x14ac:dyDescent="0.3">
      <c r="H139" t="s">
        <v>62</v>
      </c>
      <c r="Q139" t="s">
        <v>220</v>
      </c>
      <c r="T139" t="s">
        <v>442</v>
      </c>
    </row>
    <row r="140" spans="8:38" x14ac:dyDescent="0.3">
      <c r="H140" t="s">
        <v>148</v>
      </c>
      <c r="T140" t="s">
        <v>443</v>
      </c>
    </row>
    <row r="141" spans="8:38" x14ac:dyDescent="0.3">
      <c r="H141" t="s">
        <v>61</v>
      </c>
      <c r="T141" t="s">
        <v>444</v>
      </c>
    </row>
    <row r="142" spans="8:38" x14ac:dyDescent="0.3">
      <c r="H142" t="s">
        <v>149</v>
      </c>
      <c r="T142" t="s">
        <v>445</v>
      </c>
    </row>
    <row r="143" spans="8:38" x14ac:dyDescent="0.3">
      <c r="H143" t="s">
        <v>150</v>
      </c>
      <c r="T143" t="s">
        <v>446</v>
      </c>
    </row>
    <row r="144" spans="8:38" x14ac:dyDescent="0.3">
      <c r="H144" t="s">
        <v>157</v>
      </c>
      <c r="T144" t="s">
        <v>447</v>
      </c>
    </row>
    <row r="145" spans="2:20" x14ac:dyDescent="0.3">
      <c r="E145" t="s">
        <v>187</v>
      </c>
      <c r="H145" t="s">
        <v>158</v>
      </c>
      <c r="T145" t="s">
        <v>205</v>
      </c>
    </row>
    <row r="146" spans="2:20" x14ac:dyDescent="0.3">
      <c r="E146" t="s">
        <v>184</v>
      </c>
      <c r="H146" t="s">
        <v>185</v>
      </c>
      <c r="T146" t="s">
        <v>206</v>
      </c>
    </row>
    <row r="147" spans="2:20" x14ac:dyDescent="0.3">
      <c r="E147" t="s">
        <v>188</v>
      </c>
      <c r="H147" t="s">
        <v>183</v>
      </c>
      <c r="T147" t="s">
        <v>207</v>
      </c>
    </row>
    <row r="148" spans="2:20" x14ac:dyDescent="0.3">
      <c r="E148" t="s">
        <v>189</v>
      </c>
      <c r="H148" t="s">
        <v>186</v>
      </c>
      <c r="T148" t="s">
        <v>208</v>
      </c>
    </row>
    <row r="149" spans="2:20" x14ac:dyDescent="0.3">
      <c r="E149" t="s">
        <v>190</v>
      </c>
      <c r="H149" t="s">
        <v>203</v>
      </c>
      <c r="T149" t="s">
        <v>209</v>
      </c>
    </row>
    <row r="150" spans="2:20" x14ac:dyDescent="0.3">
      <c r="E150" t="s">
        <v>191</v>
      </c>
      <c r="H150" t="s">
        <v>204</v>
      </c>
      <c r="T150" t="s">
        <v>451</v>
      </c>
    </row>
    <row r="151" spans="2:20" x14ac:dyDescent="0.3">
      <c r="E151" t="s">
        <v>192</v>
      </c>
      <c r="H151" t="s">
        <v>218</v>
      </c>
      <c r="T151" t="s">
        <v>461</v>
      </c>
    </row>
    <row r="152" spans="2:20" x14ac:dyDescent="0.3">
      <c r="E152" t="s">
        <v>193</v>
      </c>
      <c r="H152" t="s">
        <v>500</v>
      </c>
      <c r="T152" t="s">
        <v>456</v>
      </c>
    </row>
    <row r="153" spans="2:20" x14ac:dyDescent="0.3">
      <c r="E153" t="s">
        <v>194</v>
      </c>
      <c r="T153" t="s">
        <v>457</v>
      </c>
    </row>
    <row r="154" spans="2:20" x14ac:dyDescent="0.3">
      <c r="E154" t="s">
        <v>195</v>
      </c>
      <c r="T154" t="s">
        <v>213</v>
      </c>
    </row>
    <row r="155" spans="2:20" x14ac:dyDescent="0.3">
      <c r="T155" t="s">
        <v>214</v>
      </c>
    </row>
    <row r="156" spans="2:20" x14ac:dyDescent="0.3">
      <c r="T156" t="s">
        <v>202</v>
      </c>
    </row>
    <row r="157" spans="2:20" x14ac:dyDescent="0.3">
      <c r="B157" t="s">
        <v>221</v>
      </c>
      <c r="T157" t="s">
        <v>448</v>
      </c>
    </row>
    <row r="158" spans="2:20" x14ac:dyDescent="0.3">
      <c r="T158" t="s">
        <v>449</v>
      </c>
    </row>
    <row r="159" spans="2:20" x14ac:dyDescent="0.3">
      <c r="B159" t="s">
        <v>702</v>
      </c>
      <c r="T159" t="s">
        <v>450</v>
      </c>
    </row>
    <row r="160" spans="2:20" x14ac:dyDescent="0.3">
      <c r="B160" t="s">
        <v>505</v>
      </c>
      <c r="D160" t="s">
        <v>515</v>
      </c>
      <c r="T160" t="s">
        <v>458</v>
      </c>
    </row>
    <row r="161" spans="2:20" x14ac:dyDescent="0.3">
      <c r="B161" t="s">
        <v>521</v>
      </c>
      <c r="D161" s="100" t="s">
        <v>741</v>
      </c>
      <c r="T161" t="s">
        <v>264</v>
      </c>
    </row>
    <row r="162" spans="2:20" x14ac:dyDescent="0.3">
      <c r="B162" t="s">
        <v>520</v>
      </c>
      <c r="D162" t="s">
        <v>516</v>
      </c>
      <c r="T162" t="s">
        <v>451</v>
      </c>
    </row>
    <row r="163" spans="2:20" x14ac:dyDescent="0.3">
      <c r="B163" t="s">
        <v>519</v>
      </c>
      <c r="D163" t="s">
        <v>518</v>
      </c>
      <c r="T163" t="s">
        <v>462</v>
      </c>
    </row>
    <row r="164" spans="2:20" x14ac:dyDescent="0.3">
      <c r="B164" t="s">
        <v>506</v>
      </c>
      <c r="D164" s="100" t="s">
        <v>742</v>
      </c>
      <c r="T164" t="s">
        <v>452</v>
      </c>
    </row>
    <row r="165" spans="2:20" x14ac:dyDescent="0.3">
      <c r="B165" t="s">
        <v>507</v>
      </c>
      <c r="D165" t="s">
        <v>517</v>
      </c>
      <c r="T165" t="s">
        <v>453</v>
      </c>
    </row>
    <row r="166" spans="2:20" x14ac:dyDescent="0.3">
      <c r="B166" t="s">
        <v>522</v>
      </c>
      <c r="T166" t="s">
        <v>463</v>
      </c>
    </row>
    <row r="167" spans="2:20" x14ac:dyDescent="0.3">
      <c r="B167" t="s">
        <v>524</v>
      </c>
      <c r="T167" t="s">
        <v>454</v>
      </c>
    </row>
    <row r="168" spans="2:20" x14ac:dyDescent="0.3">
      <c r="B168" t="s">
        <v>525</v>
      </c>
      <c r="T168" t="s">
        <v>460</v>
      </c>
    </row>
    <row r="169" spans="2:20" x14ac:dyDescent="0.3">
      <c r="B169" t="s">
        <v>523</v>
      </c>
      <c r="T169" t="s">
        <v>455</v>
      </c>
    </row>
    <row r="170" spans="2:20" x14ac:dyDescent="0.3">
      <c r="B170" t="s">
        <v>526</v>
      </c>
    </row>
    <row r="171" spans="2:20" x14ac:dyDescent="0.3">
      <c r="B171" t="s">
        <v>508</v>
      </c>
    </row>
    <row r="172" spans="2:20" x14ac:dyDescent="0.3">
      <c r="B172" t="s">
        <v>527</v>
      </c>
    </row>
    <row r="173" spans="2:20" x14ac:dyDescent="0.3">
      <c r="B173" t="s">
        <v>509</v>
      </c>
      <c r="T173" t="s">
        <v>269</v>
      </c>
    </row>
    <row r="174" spans="2:20" x14ac:dyDescent="0.3">
      <c r="B174" t="s">
        <v>510</v>
      </c>
      <c r="T174" t="s">
        <v>270</v>
      </c>
    </row>
    <row r="175" spans="2:20" x14ac:dyDescent="0.3">
      <c r="B175" t="s">
        <v>511</v>
      </c>
      <c r="T175" t="s">
        <v>271</v>
      </c>
    </row>
    <row r="176" spans="2:20" x14ac:dyDescent="0.3">
      <c r="B176" t="s">
        <v>512</v>
      </c>
      <c r="T176" t="s">
        <v>272</v>
      </c>
    </row>
    <row r="177" spans="2:20" x14ac:dyDescent="0.3">
      <c r="B177" t="s">
        <v>513</v>
      </c>
      <c r="T177" t="s">
        <v>273</v>
      </c>
    </row>
    <row r="178" spans="2:20" x14ac:dyDescent="0.3">
      <c r="B178" t="s">
        <v>514</v>
      </c>
      <c r="T178" t="s">
        <v>274</v>
      </c>
    </row>
    <row r="179" spans="2:20" x14ac:dyDescent="0.3">
      <c r="B179" t="s">
        <v>528</v>
      </c>
      <c r="T179" t="s">
        <v>282</v>
      </c>
    </row>
    <row r="180" spans="2:20" x14ac:dyDescent="0.3">
      <c r="B180" t="s">
        <v>529</v>
      </c>
      <c r="T180" t="s">
        <v>283</v>
      </c>
    </row>
    <row r="181" spans="2:20" x14ac:dyDescent="0.3">
      <c r="B181" t="s">
        <v>546</v>
      </c>
      <c r="T181" t="s">
        <v>278</v>
      </c>
    </row>
    <row r="182" spans="2:20" x14ac:dyDescent="0.3">
      <c r="B182" t="s">
        <v>547</v>
      </c>
      <c r="T182" t="s">
        <v>208</v>
      </c>
    </row>
    <row r="183" spans="2:20" x14ac:dyDescent="0.3">
      <c r="B183" t="s">
        <v>548</v>
      </c>
      <c r="T183" t="s">
        <v>209</v>
      </c>
    </row>
    <row r="184" spans="2:20" x14ac:dyDescent="0.3">
      <c r="B184" t="s">
        <v>549</v>
      </c>
      <c r="T184" t="s">
        <v>280</v>
      </c>
    </row>
    <row r="185" spans="2:20" x14ac:dyDescent="0.3">
      <c r="B185" t="s">
        <v>550</v>
      </c>
      <c r="T185" t="s">
        <v>224</v>
      </c>
    </row>
    <row r="186" spans="2:20" x14ac:dyDescent="0.3">
      <c r="B186" t="s">
        <v>551</v>
      </c>
      <c r="T186" t="s">
        <v>281</v>
      </c>
    </row>
    <row r="187" spans="2:20" x14ac:dyDescent="0.3">
      <c r="B187" t="s">
        <v>552</v>
      </c>
      <c r="T187" t="s">
        <v>279</v>
      </c>
    </row>
    <row r="188" spans="2:20" x14ac:dyDescent="0.3">
      <c r="B188" t="s">
        <v>553</v>
      </c>
      <c r="T188" t="s">
        <v>226</v>
      </c>
    </row>
    <row r="189" spans="2:20" x14ac:dyDescent="0.3">
      <c r="B189" t="s">
        <v>744</v>
      </c>
      <c r="T189" t="s">
        <v>214</v>
      </c>
    </row>
    <row r="190" spans="2:20" x14ac:dyDescent="0.3">
      <c r="B190" t="s">
        <v>745</v>
      </c>
      <c r="T190" t="s">
        <v>202</v>
      </c>
    </row>
    <row r="191" spans="2:20" x14ac:dyDescent="0.3">
      <c r="T191" t="s">
        <v>275</v>
      </c>
    </row>
    <row r="192" spans="2:20" x14ac:dyDescent="0.3">
      <c r="B192" t="s">
        <v>554</v>
      </c>
      <c r="C192" t="s">
        <v>685</v>
      </c>
      <c r="D192" t="s">
        <v>0</v>
      </c>
      <c r="E192" t="s">
        <v>686</v>
      </c>
      <c r="F192" t="s">
        <v>687</v>
      </c>
      <c r="G192" t="s">
        <v>688</v>
      </c>
      <c r="H192" t="s">
        <v>689</v>
      </c>
      <c r="I192" t="s">
        <v>1</v>
      </c>
      <c r="J192" t="s">
        <v>690</v>
      </c>
      <c r="K192" t="s">
        <v>2</v>
      </c>
      <c r="L192" t="s">
        <v>3</v>
      </c>
      <c r="M192" t="s">
        <v>691</v>
      </c>
      <c r="N192" t="s">
        <v>692</v>
      </c>
      <c r="O192" t="s">
        <v>693</v>
      </c>
      <c r="P192" t="s">
        <v>694</v>
      </c>
      <c r="Q192" t="s">
        <v>4</v>
      </c>
      <c r="T192" t="s">
        <v>276</v>
      </c>
    </row>
    <row r="193" spans="2:20" x14ac:dyDescent="0.3">
      <c r="B193" t="s">
        <v>685</v>
      </c>
      <c r="C193" t="s">
        <v>565</v>
      </c>
      <c r="D193" t="s">
        <v>505</v>
      </c>
      <c r="E193" t="s">
        <v>565</v>
      </c>
      <c r="F193" t="s">
        <v>565</v>
      </c>
      <c r="G193" t="s">
        <v>611</v>
      </c>
      <c r="H193" t="s">
        <v>747</v>
      </c>
      <c r="I193" t="s">
        <v>505</v>
      </c>
      <c r="J193" t="s">
        <v>565</v>
      </c>
      <c r="K193" t="s">
        <v>505</v>
      </c>
      <c r="L193" t="s">
        <v>565</v>
      </c>
      <c r="M193" t="s">
        <v>565</v>
      </c>
      <c r="N193" t="s">
        <v>565</v>
      </c>
      <c r="O193" t="s">
        <v>565</v>
      </c>
      <c r="P193" t="s">
        <v>505</v>
      </c>
      <c r="Q193" t="s">
        <v>565</v>
      </c>
      <c r="T193" t="s">
        <v>277</v>
      </c>
    </row>
    <row r="194" spans="2:20" x14ac:dyDescent="0.3">
      <c r="B194" t="s">
        <v>0</v>
      </c>
      <c r="C194" t="s">
        <v>566</v>
      </c>
      <c r="D194" t="s">
        <v>550</v>
      </c>
      <c r="E194" t="s">
        <v>566</v>
      </c>
      <c r="F194" t="s">
        <v>599</v>
      </c>
      <c r="G194" t="s">
        <v>599</v>
      </c>
      <c r="H194" t="s">
        <v>748</v>
      </c>
      <c r="I194" t="s">
        <v>519</v>
      </c>
      <c r="J194" t="s">
        <v>589</v>
      </c>
      <c r="K194" t="s">
        <v>611</v>
      </c>
      <c r="L194" t="s">
        <v>589</v>
      </c>
      <c r="M194" t="s">
        <v>658</v>
      </c>
      <c r="N194" t="s">
        <v>589</v>
      </c>
      <c r="O194" t="s">
        <v>670</v>
      </c>
      <c r="P194" t="s">
        <v>546</v>
      </c>
      <c r="Q194" t="s">
        <v>566</v>
      </c>
    </row>
    <row r="195" spans="2:20" x14ac:dyDescent="0.3">
      <c r="B195" t="s">
        <v>686</v>
      </c>
      <c r="C195" t="s">
        <v>571</v>
      </c>
      <c r="D195" t="s">
        <v>506</v>
      </c>
      <c r="E195" t="s">
        <v>571</v>
      </c>
      <c r="F195" t="s">
        <v>600</v>
      </c>
      <c r="G195" t="s">
        <v>506</v>
      </c>
      <c r="H195" t="s">
        <v>506</v>
      </c>
      <c r="I195" t="s">
        <v>521</v>
      </c>
      <c r="J195" t="s">
        <v>634</v>
      </c>
      <c r="K195" t="s">
        <v>546</v>
      </c>
      <c r="L195" t="s">
        <v>566</v>
      </c>
      <c r="M195" t="s">
        <v>566</v>
      </c>
      <c r="N195" t="s">
        <v>566</v>
      </c>
      <c r="O195" t="s">
        <v>566</v>
      </c>
      <c r="P195" t="s">
        <v>506</v>
      </c>
      <c r="Q195" t="s">
        <v>568</v>
      </c>
    </row>
    <row r="196" spans="2:20" x14ac:dyDescent="0.3">
      <c r="B196" t="s">
        <v>687</v>
      </c>
      <c r="C196" t="s">
        <v>583</v>
      </c>
      <c r="D196" t="s">
        <v>509</v>
      </c>
      <c r="E196" t="s">
        <v>598</v>
      </c>
      <c r="F196" t="s">
        <v>566</v>
      </c>
      <c r="G196" t="s">
        <v>508</v>
      </c>
      <c r="H196" t="s">
        <v>749</v>
      </c>
      <c r="I196" t="s">
        <v>520</v>
      </c>
      <c r="J196" t="s">
        <v>566</v>
      </c>
      <c r="K196" t="s">
        <v>506</v>
      </c>
      <c r="L196" t="s">
        <v>571</v>
      </c>
      <c r="M196" t="s">
        <v>584</v>
      </c>
      <c r="N196" t="s">
        <v>698</v>
      </c>
      <c r="O196" t="s">
        <v>635</v>
      </c>
      <c r="P196" t="s">
        <v>547</v>
      </c>
      <c r="Q196" t="s">
        <v>664</v>
      </c>
    </row>
    <row r="197" spans="2:20" x14ac:dyDescent="0.3">
      <c r="B197" t="s">
        <v>688</v>
      </c>
      <c r="C197" t="s">
        <v>584</v>
      </c>
      <c r="D197" t="s">
        <v>511</v>
      </c>
      <c r="E197" t="s">
        <v>568</v>
      </c>
      <c r="F197" t="s">
        <v>601</v>
      </c>
      <c r="G197" t="s">
        <v>509</v>
      </c>
      <c r="H197" t="s">
        <v>508</v>
      </c>
      <c r="I197" t="s">
        <v>506</v>
      </c>
      <c r="J197" t="s">
        <v>635</v>
      </c>
      <c r="K197" t="s">
        <v>646</v>
      </c>
      <c r="L197" t="s">
        <v>572</v>
      </c>
      <c r="M197" t="s">
        <v>572</v>
      </c>
      <c r="N197" t="s">
        <v>699</v>
      </c>
      <c r="O197" t="s">
        <v>568</v>
      </c>
      <c r="P197" t="s">
        <v>508</v>
      </c>
      <c r="Q197" t="s">
        <v>569</v>
      </c>
    </row>
    <row r="198" spans="2:20" x14ac:dyDescent="0.3">
      <c r="B198" t="s">
        <v>689</v>
      </c>
      <c r="C198" t="s">
        <v>698</v>
      </c>
      <c r="D198" t="s">
        <v>617</v>
      </c>
      <c r="E198" t="s">
        <v>576</v>
      </c>
      <c r="F198" t="s">
        <v>602</v>
      </c>
      <c r="G198" t="s">
        <v>618</v>
      </c>
      <c r="H198" t="s">
        <v>750</v>
      </c>
      <c r="I198" t="s">
        <v>522</v>
      </c>
      <c r="J198" t="s">
        <v>636</v>
      </c>
      <c r="K198" t="s">
        <v>508</v>
      </c>
      <c r="L198" t="s">
        <v>568</v>
      </c>
      <c r="M198" t="s">
        <v>567</v>
      </c>
      <c r="N198" t="s">
        <v>585</v>
      </c>
      <c r="O198" t="s">
        <v>570</v>
      </c>
      <c r="P198" t="s">
        <v>509</v>
      </c>
      <c r="Q198" t="s">
        <v>617</v>
      </c>
    </row>
    <row r="199" spans="2:20" x14ac:dyDescent="0.3">
      <c r="B199" t="s">
        <v>1</v>
      </c>
      <c r="C199" t="s">
        <v>699</v>
      </c>
      <c r="D199" t="s">
        <v>553</v>
      </c>
      <c r="E199" t="s">
        <v>577</v>
      </c>
      <c r="F199" t="s">
        <v>509</v>
      </c>
      <c r="G199" t="s">
        <v>619</v>
      </c>
      <c r="H199" t="s">
        <v>751</v>
      </c>
      <c r="I199" t="s">
        <v>523</v>
      </c>
      <c r="J199" t="s">
        <v>567</v>
      </c>
      <c r="K199" t="s">
        <v>509</v>
      </c>
      <c r="L199" t="s">
        <v>511</v>
      </c>
      <c r="M199" t="s">
        <v>568</v>
      </c>
      <c r="N199" t="s">
        <v>586</v>
      </c>
      <c r="O199" t="s">
        <v>664</v>
      </c>
      <c r="P199" t="s">
        <v>549</v>
      </c>
      <c r="Q199" t="s">
        <v>680</v>
      </c>
    </row>
    <row r="200" spans="2:20" x14ac:dyDescent="0.3">
      <c r="B200" t="s">
        <v>690</v>
      </c>
      <c r="C200" t="s">
        <v>567</v>
      </c>
      <c r="D200" t="s">
        <v>576</v>
      </c>
      <c r="E200" t="s">
        <v>578</v>
      </c>
      <c r="F200" t="s">
        <v>569</v>
      </c>
      <c r="G200" t="s">
        <v>700</v>
      </c>
      <c r="H200" t="s">
        <v>509</v>
      </c>
      <c r="I200" t="s">
        <v>526</v>
      </c>
      <c r="J200" t="s">
        <v>570</v>
      </c>
      <c r="K200" t="s">
        <v>649</v>
      </c>
      <c r="L200" t="s">
        <v>623</v>
      </c>
      <c r="M200" t="s">
        <v>570</v>
      </c>
      <c r="N200" t="s">
        <v>667</v>
      </c>
      <c r="O200" t="s">
        <v>569</v>
      </c>
      <c r="P200" t="s">
        <v>511</v>
      </c>
      <c r="Q200" t="s">
        <v>681</v>
      </c>
    </row>
    <row r="201" spans="2:20" x14ac:dyDescent="0.3">
      <c r="B201" t="s">
        <v>2</v>
      </c>
      <c r="C201" t="s">
        <v>568</v>
      </c>
      <c r="D201" t="s">
        <v>592</v>
      </c>
      <c r="E201" t="s">
        <v>581</v>
      </c>
      <c r="F201" t="s">
        <v>511</v>
      </c>
      <c r="G201" t="s">
        <v>614</v>
      </c>
      <c r="H201" t="s">
        <v>753</v>
      </c>
      <c r="I201" t="s">
        <v>525</v>
      </c>
      <c r="J201" t="s">
        <v>569</v>
      </c>
      <c r="K201" t="s">
        <v>548</v>
      </c>
      <c r="L201" t="s">
        <v>654</v>
      </c>
      <c r="M201" t="s">
        <v>569</v>
      </c>
      <c r="N201" t="s">
        <v>668</v>
      </c>
      <c r="O201" t="s">
        <v>671</v>
      </c>
      <c r="P201" t="s">
        <v>550</v>
      </c>
      <c r="Q201" t="s">
        <v>701</v>
      </c>
    </row>
    <row r="202" spans="2:20" x14ac:dyDescent="0.3">
      <c r="B202" t="s">
        <v>3</v>
      </c>
      <c r="C202" t="s">
        <v>585</v>
      </c>
      <c r="D202" t="s">
        <v>593</v>
      </c>
      <c r="E202" t="s">
        <v>540</v>
      </c>
      <c r="F202" t="s">
        <v>603</v>
      </c>
      <c r="G202" t="s">
        <v>615</v>
      </c>
      <c r="H202" t="s">
        <v>754</v>
      </c>
      <c r="I202" t="s">
        <v>524</v>
      </c>
      <c r="J202" t="s">
        <v>637</v>
      </c>
      <c r="K202" t="s">
        <v>511</v>
      </c>
      <c r="L202" t="s">
        <v>655</v>
      </c>
      <c r="M202" t="s">
        <v>616</v>
      </c>
      <c r="N202" t="s">
        <v>664</v>
      </c>
      <c r="O202" t="s">
        <v>673</v>
      </c>
      <c r="P202" t="s">
        <v>551</v>
      </c>
      <c r="Q202" t="s">
        <v>703</v>
      </c>
    </row>
    <row r="203" spans="2:20" x14ac:dyDescent="0.3">
      <c r="B203" t="s">
        <v>691</v>
      </c>
      <c r="C203" t="s">
        <v>586</v>
      </c>
      <c r="D203" t="s">
        <v>594</v>
      </c>
      <c r="E203" t="s">
        <v>538</v>
      </c>
      <c r="F203" t="s">
        <v>607</v>
      </c>
      <c r="G203" t="s">
        <v>612</v>
      </c>
      <c r="H203" t="s">
        <v>755</v>
      </c>
      <c r="I203" t="s">
        <v>508</v>
      </c>
      <c r="J203" t="s">
        <v>728</v>
      </c>
      <c r="K203" t="s">
        <v>653</v>
      </c>
      <c r="L203" t="s">
        <v>573</v>
      </c>
      <c r="M203" t="s">
        <v>574</v>
      </c>
      <c r="N203" t="s">
        <v>665</v>
      </c>
      <c r="O203" t="s">
        <v>607</v>
      </c>
      <c r="P203" t="s">
        <v>552</v>
      </c>
      <c r="Q203" t="s">
        <v>705</v>
      </c>
    </row>
    <row r="204" spans="2:20" x14ac:dyDescent="0.3">
      <c r="B204" t="s">
        <v>692</v>
      </c>
      <c r="C204" t="s">
        <v>570</v>
      </c>
      <c r="D204" t="s">
        <v>595</v>
      </c>
      <c r="F204" t="s">
        <v>606</v>
      </c>
      <c r="G204" t="s">
        <v>613</v>
      </c>
      <c r="H204" t="s">
        <v>507</v>
      </c>
      <c r="I204" t="s">
        <v>527</v>
      </c>
      <c r="J204" t="s">
        <v>616</v>
      </c>
      <c r="K204" t="s">
        <v>647</v>
      </c>
      <c r="L204" t="s">
        <v>574</v>
      </c>
      <c r="M204" t="s">
        <v>659</v>
      </c>
      <c r="N204" t="s">
        <v>569</v>
      </c>
      <c r="O204" t="s">
        <v>672</v>
      </c>
      <c r="P204" t="s">
        <v>617</v>
      </c>
      <c r="Q204" t="s">
        <v>576</v>
      </c>
    </row>
    <row r="205" spans="2:20" x14ac:dyDescent="0.3">
      <c r="B205" t="s">
        <v>693</v>
      </c>
      <c r="C205" t="s">
        <v>569</v>
      </c>
      <c r="D205" t="s">
        <v>590</v>
      </c>
      <c r="F205" t="s">
        <v>604</v>
      </c>
      <c r="G205" t="s">
        <v>616</v>
      </c>
      <c r="H205" t="s">
        <v>553</v>
      </c>
      <c r="I205" t="s">
        <v>509</v>
      </c>
      <c r="J205" t="s">
        <v>708</v>
      </c>
      <c r="K205" t="s">
        <v>507</v>
      </c>
      <c r="L205" t="s">
        <v>512</v>
      </c>
      <c r="M205" t="s">
        <v>708</v>
      </c>
      <c r="N205" t="s">
        <v>669</v>
      </c>
      <c r="O205" t="s">
        <v>653</v>
      </c>
      <c r="P205" t="s">
        <v>721</v>
      </c>
      <c r="Q205" t="s">
        <v>682</v>
      </c>
    </row>
    <row r="206" spans="2:20" x14ac:dyDescent="0.3">
      <c r="B206" t="s">
        <v>694</v>
      </c>
      <c r="C206" t="s">
        <v>573</v>
      </c>
      <c r="D206" t="s">
        <v>591</v>
      </c>
      <c r="F206" t="s">
        <v>706</v>
      </c>
      <c r="G206" t="s">
        <v>617</v>
      </c>
      <c r="H206" t="s">
        <v>752</v>
      </c>
      <c r="I206" t="s">
        <v>528</v>
      </c>
      <c r="J206" t="s">
        <v>703</v>
      </c>
      <c r="K206" t="s">
        <v>648</v>
      </c>
      <c r="L206" t="s">
        <v>702</v>
      </c>
      <c r="M206" t="s">
        <v>703</v>
      </c>
      <c r="N206" t="s">
        <v>666</v>
      </c>
      <c r="O206" t="s">
        <v>573</v>
      </c>
      <c r="P206" t="s">
        <v>702</v>
      </c>
      <c r="Q206" t="s">
        <v>581</v>
      </c>
    </row>
    <row r="207" spans="2:20" x14ac:dyDescent="0.3">
      <c r="B207" t="s">
        <v>4</v>
      </c>
      <c r="C207" t="s">
        <v>574</v>
      </c>
      <c r="D207" t="s">
        <v>578</v>
      </c>
      <c r="F207" t="s">
        <v>605</v>
      </c>
      <c r="G207" t="s">
        <v>574</v>
      </c>
      <c r="H207" t="s">
        <v>630</v>
      </c>
      <c r="I207" t="s">
        <v>529</v>
      </c>
      <c r="J207" t="s">
        <v>624</v>
      </c>
      <c r="K207" t="s">
        <v>581</v>
      </c>
      <c r="L207" t="s">
        <v>703</v>
      </c>
      <c r="M207" t="s">
        <v>575</v>
      </c>
      <c r="N207" t="s">
        <v>704</v>
      </c>
      <c r="O207" t="s">
        <v>702</v>
      </c>
      <c r="P207" t="s">
        <v>576</v>
      </c>
      <c r="Q207" t="s">
        <v>540</v>
      </c>
    </row>
    <row r="208" spans="2:20" x14ac:dyDescent="0.3">
      <c r="C208" t="s">
        <v>702</v>
      </c>
      <c r="D208" t="s">
        <v>581</v>
      </c>
      <c r="F208" t="s">
        <v>576</v>
      </c>
      <c r="G208" t="s">
        <v>575</v>
      </c>
      <c r="H208" t="s">
        <v>631</v>
      </c>
      <c r="I208" t="s">
        <v>510</v>
      </c>
      <c r="J208" t="s">
        <v>577</v>
      </c>
      <c r="K208" t="s">
        <v>650</v>
      </c>
      <c r="L208" t="s">
        <v>576</v>
      </c>
      <c r="M208" t="s">
        <v>705</v>
      </c>
      <c r="N208" t="s">
        <v>624</v>
      </c>
      <c r="O208" t="s">
        <v>576</v>
      </c>
      <c r="P208" t="s">
        <v>675</v>
      </c>
      <c r="Q208" t="s">
        <v>627</v>
      </c>
    </row>
    <row r="209" spans="2:17" x14ac:dyDescent="0.3">
      <c r="C209" t="s">
        <v>703</v>
      </c>
      <c r="D209" t="s">
        <v>544</v>
      </c>
      <c r="F209" t="s">
        <v>608</v>
      </c>
      <c r="G209" t="s">
        <v>702</v>
      </c>
      <c r="H209" t="s">
        <v>632</v>
      </c>
      <c r="I209" t="s">
        <v>511</v>
      </c>
      <c r="J209" t="s">
        <v>580</v>
      </c>
      <c r="K209" t="s">
        <v>544</v>
      </c>
      <c r="L209" t="s">
        <v>577</v>
      </c>
      <c r="M209" t="s">
        <v>624</v>
      </c>
      <c r="N209" t="s">
        <v>577</v>
      </c>
      <c r="O209" t="s">
        <v>674</v>
      </c>
      <c r="P209" t="s">
        <v>722</v>
      </c>
      <c r="Q209" t="s">
        <v>683</v>
      </c>
    </row>
    <row r="210" spans="2:17" x14ac:dyDescent="0.3">
      <c r="B210" t="s">
        <v>759</v>
      </c>
      <c r="C210" t="s">
        <v>705</v>
      </c>
      <c r="D210" t="s">
        <v>596</v>
      </c>
      <c r="F210" t="s">
        <v>609</v>
      </c>
      <c r="G210" t="s">
        <v>707</v>
      </c>
      <c r="H210" t="s">
        <v>633</v>
      </c>
      <c r="I210" t="s">
        <v>726</v>
      </c>
      <c r="J210" t="s">
        <v>638</v>
      </c>
      <c r="K210" t="s">
        <v>596</v>
      </c>
      <c r="L210" t="s">
        <v>580</v>
      </c>
      <c r="M210" t="s">
        <v>577</v>
      </c>
      <c r="N210" t="s">
        <v>579</v>
      </c>
      <c r="O210" t="s">
        <v>577</v>
      </c>
      <c r="P210" t="s">
        <v>723</v>
      </c>
      <c r="Q210" t="s">
        <v>541</v>
      </c>
    </row>
    <row r="211" spans="2:17" x14ac:dyDescent="0.3">
      <c r="B211" t="s">
        <v>756</v>
      </c>
      <c r="C211" t="s">
        <v>576</v>
      </c>
      <c r="D211" t="s">
        <v>597</v>
      </c>
      <c r="F211" t="s">
        <v>581</v>
      </c>
      <c r="G211" t="s">
        <v>576</v>
      </c>
      <c r="H211" t="s">
        <v>624</v>
      </c>
      <c r="I211" t="s">
        <v>727</v>
      </c>
      <c r="J211" t="s">
        <v>639</v>
      </c>
      <c r="K211" t="s">
        <v>651</v>
      </c>
      <c r="L211" t="s">
        <v>578</v>
      </c>
      <c r="M211" t="s">
        <v>579</v>
      </c>
      <c r="N211" t="s">
        <v>580</v>
      </c>
      <c r="O211" t="s">
        <v>544</v>
      </c>
      <c r="P211" t="s">
        <v>724</v>
      </c>
      <c r="Q211" t="s">
        <v>684</v>
      </c>
    </row>
    <row r="212" spans="2:17" x14ac:dyDescent="0.3">
      <c r="C212" t="s">
        <v>577</v>
      </c>
      <c r="D212" t="s">
        <v>541</v>
      </c>
      <c r="F212" t="s">
        <v>610</v>
      </c>
      <c r="G212" t="s">
        <v>577</v>
      </c>
      <c r="H212" t="s">
        <v>625</v>
      </c>
      <c r="I212" t="s">
        <v>513</v>
      </c>
      <c r="J212" t="s">
        <v>640</v>
      </c>
      <c r="K212" t="s">
        <v>541</v>
      </c>
      <c r="L212" t="s">
        <v>620</v>
      </c>
      <c r="M212" t="s">
        <v>661</v>
      </c>
      <c r="N212" t="s">
        <v>640</v>
      </c>
      <c r="O212" t="s">
        <v>540</v>
      </c>
      <c r="P212" t="s">
        <v>676</v>
      </c>
      <c r="Q212" t="s">
        <v>642</v>
      </c>
    </row>
    <row r="213" spans="2:17" x14ac:dyDescent="0.3">
      <c r="C213" t="s">
        <v>579</v>
      </c>
      <c r="D213" t="s">
        <v>536</v>
      </c>
      <c r="F213" t="s">
        <v>537</v>
      </c>
      <c r="G213" t="s">
        <v>592</v>
      </c>
      <c r="H213" t="s">
        <v>626</v>
      </c>
      <c r="I213" t="s">
        <v>507</v>
      </c>
      <c r="J213" t="s">
        <v>578</v>
      </c>
      <c r="K213" t="s">
        <v>711</v>
      </c>
      <c r="L213" t="s">
        <v>656</v>
      </c>
      <c r="M213" t="s">
        <v>662</v>
      </c>
      <c r="N213" t="s">
        <v>578</v>
      </c>
      <c r="O213" t="s">
        <v>582</v>
      </c>
      <c r="P213" t="s">
        <v>581</v>
      </c>
      <c r="Q213" t="s">
        <v>535</v>
      </c>
    </row>
    <row r="214" spans="2:17" x14ac:dyDescent="0.3">
      <c r="C214" t="s">
        <v>718</v>
      </c>
      <c r="G214" t="s">
        <v>593</v>
      </c>
      <c r="H214" t="s">
        <v>540</v>
      </c>
      <c r="I214" t="s">
        <v>514</v>
      </c>
      <c r="J214" t="s">
        <v>587</v>
      </c>
      <c r="K214" t="s">
        <v>535</v>
      </c>
      <c r="L214" t="s">
        <v>581</v>
      </c>
      <c r="M214" t="s">
        <v>663</v>
      </c>
      <c r="N214" t="s">
        <v>587</v>
      </c>
      <c r="O214" t="s">
        <v>588</v>
      </c>
      <c r="P214" t="s">
        <v>678</v>
      </c>
    </row>
    <row r="215" spans="2:17" x14ac:dyDescent="0.3">
      <c r="C215" t="s">
        <v>580</v>
      </c>
      <c r="G215" t="s">
        <v>620</v>
      </c>
      <c r="H215" t="s">
        <v>627</v>
      </c>
      <c r="I215" t="s">
        <v>512</v>
      </c>
      <c r="J215" t="s">
        <v>641</v>
      </c>
      <c r="K215" t="s">
        <v>537</v>
      </c>
      <c r="L215" t="s">
        <v>596</v>
      </c>
      <c r="M215" t="s">
        <v>580</v>
      </c>
      <c r="N215" t="s">
        <v>544</v>
      </c>
      <c r="O215" t="s">
        <v>711</v>
      </c>
      <c r="P215" t="s">
        <v>677</v>
      </c>
    </row>
    <row r="216" spans="2:17" x14ac:dyDescent="0.3">
      <c r="C216" t="s">
        <v>578</v>
      </c>
      <c r="G216" t="s">
        <v>534</v>
      </c>
      <c r="H216" t="s">
        <v>628</v>
      </c>
      <c r="I216" t="s">
        <v>702</v>
      </c>
      <c r="J216" t="s">
        <v>582</v>
      </c>
      <c r="K216" t="s">
        <v>536</v>
      </c>
      <c r="L216" t="s">
        <v>627</v>
      </c>
      <c r="M216" t="s">
        <v>640</v>
      </c>
      <c r="N216" t="s">
        <v>642</v>
      </c>
      <c r="O216" t="s">
        <v>536</v>
      </c>
      <c r="P216" t="s">
        <v>679</v>
      </c>
    </row>
    <row r="217" spans="2:17" x14ac:dyDescent="0.3">
      <c r="C217" t="s">
        <v>587</v>
      </c>
      <c r="G217" t="s">
        <v>581</v>
      </c>
      <c r="H217" t="s">
        <v>535</v>
      </c>
      <c r="I217" t="s">
        <v>576</v>
      </c>
      <c r="J217" t="s">
        <v>541</v>
      </c>
      <c r="K217" t="s">
        <v>652</v>
      </c>
      <c r="L217" t="s">
        <v>541</v>
      </c>
      <c r="M217" t="s">
        <v>660</v>
      </c>
      <c r="N217" t="s">
        <v>536</v>
      </c>
      <c r="P217" t="s">
        <v>710</v>
      </c>
    </row>
    <row r="218" spans="2:17" x14ac:dyDescent="0.3">
      <c r="C218" t="s">
        <v>581</v>
      </c>
      <c r="G218" t="s">
        <v>597</v>
      </c>
      <c r="H218" t="s">
        <v>537</v>
      </c>
      <c r="I218" t="s">
        <v>531</v>
      </c>
      <c r="J218" t="s">
        <v>644</v>
      </c>
      <c r="L218" t="s">
        <v>535</v>
      </c>
      <c r="M218" t="s">
        <v>578</v>
      </c>
    </row>
    <row r="219" spans="2:17" x14ac:dyDescent="0.3">
      <c r="C219" t="s">
        <v>544</v>
      </c>
      <c r="G219" t="s">
        <v>541</v>
      </c>
      <c r="H219" t="s">
        <v>536</v>
      </c>
      <c r="I219" t="s">
        <v>533</v>
      </c>
      <c r="J219" t="s">
        <v>645</v>
      </c>
      <c r="L219" t="s">
        <v>657</v>
      </c>
      <c r="M219" t="s">
        <v>656</v>
      </c>
    </row>
    <row r="220" spans="2:17" x14ac:dyDescent="0.3">
      <c r="C220" t="s">
        <v>582</v>
      </c>
      <c r="G220" t="s">
        <v>725</v>
      </c>
      <c r="H220" t="s">
        <v>629</v>
      </c>
      <c r="I220" t="s">
        <v>532</v>
      </c>
      <c r="J220" t="s">
        <v>642</v>
      </c>
      <c r="L220" t="s">
        <v>652</v>
      </c>
      <c r="M220" t="s">
        <v>587</v>
      </c>
    </row>
    <row r="221" spans="2:17" x14ac:dyDescent="0.3">
      <c r="C221" t="s">
        <v>709</v>
      </c>
      <c r="G221" t="s">
        <v>535</v>
      </c>
      <c r="I221" t="s">
        <v>534</v>
      </c>
      <c r="J221" t="s">
        <v>537</v>
      </c>
      <c r="M221" t="s">
        <v>641</v>
      </c>
    </row>
    <row r="222" spans="2:17" x14ac:dyDescent="0.3">
      <c r="C222" t="s">
        <v>588</v>
      </c>
      <c r="G222" t="s">
        <v>621</v>
      </c>
      <c r="I222" t="s">
        <v>544</v>
      </c>
      <c r="M222" t="s">
        <v>544</v>
      </c>
    </row>
    <row r="223" spans="2:17" x14ac:dyDescent="0.3">
      <c r="C223" t="s">
        <v>719</v>
      </c>
      <c r="G223" t="s">
        <v>622</v>
      </c>
      <c r="I223" t="s">
        <v>539</v>
      </c>
      <c r="M223" t="s">
        <v>582</v>
      </c>
    </row>
    <row r="224" spans="2:17" x14ac:dyDescent="0.3">
      <c r="C224" t="s">
        <v>541</v>
      </c>
      <c r="I224" t="s">
        <v>540</v>
      </c>
      <c r="M224" t="s">
        <v>541</v>
      </c>
    </row>
    <row r="225" spans="2:13" x14ac:dyDescent="0.3">
      <c r="C225" t="s">
        <v>720</v>
      </c>
      <c r="I225" t="s">
        <v>543</v>
      </c>
      <c r="M225" t="s">
        <v>643</v>
      </c>
    </row>
    <row r="226" spans="2:13" x14ac:dyDescent="0.3">
      <c r="C226" t="s">
        <v>535</v>
      </c>
      <c r="I226" t="s">
        <v>538</v>
      </c>
      <c r="M226" t="s">
        <v>642</v>
      </c>
    </row>
    <row r="227" spans="2:13" x14ac:dyDescent="0.3">
      <c r="C227" t="s">
        <v>536</v>
      </c>
      <c r="I227" t="s">
        <v>541</v>
      </c>
      <c r="M227" t="s">
        <v>537</v>
      </c>
    </row>
    <row r="228" spans="2:13" x14ac:dyDescent="0.3">
      <c r="I228" t="s">
        <v>535</v>
      </c>
    </row>
    <row r="229" spans="2:13" x14ac:dyDescent="0.3">
      <c r="I229" t="s">
        <v>542</v>
      </c>
    </row>
    <row r="230" spans="2:13" x14ac:dyDescent="0.3">
      <c r="I230" t="s">
        <v>537</v>
      </c>
    </row>
    <row r="231" spans="2:13" x14ac:dyDescent="0.3">
      <c r="B231" t="s">
        <v>690</v>
      </c>
      <c r="C231" t="s">
        <v>587</v>
      </c>
      <c r="I231" t="s">
        <v>545</v>
      </c>
    </row>
    <row r="232" spans="2:13" x14ac:dyDescent="0.3">
      <c r="I232" t="s">
        <v>536</v>
      </c>
    </row>
  </sheetData>
  <mergeCells count="2">
    <mergeCell ref="H103:O103"/>
    <mergeCell ref="X104:AI104"/>
  </mergeCells>
  <phoneticPr fontId="21" type="noConversion"/>
  <dataValidations disablePrompts="1" count="2">
    <dataValidation type="list" allowBlank="1" showInputMessage="1" showErrorMessage="1" sqref="B231" xr:uid="{82EEA2E2-59B0-4515-9E00-1CA4E06EF62C}">
      <formula1>COMMUNES</formula1>
    </dataValidation>
    <dataValidation type="list" allowBlank="1" showInputMessage="1" showErrorMessage="1" sqref="C231" xr:uid="{2C79DCFA-2ABC-4E49-9425-1E027F40E06C}">
      <formula1>INDIRECT($B$231)</formula1>
    </dataValidation>
  </dataValidations>
  <pageMargins left="0.7" right="0.7" top="0.75" bottom="0.75" header="0.3" footer="0.3"/>
  <pageSetup paperSize="9" orientation="portrait" verticalDpi="0" r:id="rId1"/>
  <ignoredErrors>
    <ignoredError sqref="A103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E654FE-4C17-48CF-B35F-AAB02E4140E0}">
  <sheetPr codeName="Feuil2"/>
  <dimension ref="A1:F75"/>
  <sheetViews>
    <sheetView workbookViewId="0">
      <selection activeCell="X96" sqref="X96"/>
    </sheetView>
  </sheetViews>
  <sheetFormatPr baseColWidth="10" defaultColWidth="11.44140625" defaultRowHeight="11.4" x14ac:dyDescent="0.2"/>
  <cols>
    <col min="1" max="1" width="12.5546875" style="2" customWidth="1"/>
    <col min="2" max="2" width="10" style="2" customWidth="1"/>
    <col min="3" max="16384" width="11.44140625" style="2"/>
  </cols>
  <sheetData>
    <row r="1" spans="1:6" ht="33.75" customHeight="1" x14ac:dyDescent="0.2">
      <c r="A1" s="145" t="s">
        <v>28</v>
      </c>
      <c r="B1" s="145"/>
      <c r="C1" s="145"/>
    </row>
    <row r="2" spans="1:6" x14ac:dyDescent="0.2">
      <c r="A2" s="14" t="s">
        <v>27</v>
      </c>
      <c r="B2" s="13" t="s">
        <v>26</v>
      </c>
      <c r="C2" s="13" t="s">
        <v>25</v>
      </c>
    </row>
    <row r="3" spans="1:6" x14ac:dyDescent="0.2">
      <c r="A3" s="12" t="s">
        <v>24</v>
      </c>
      <c r="B3" s="6">
        <v>0.36699999999999999</v>
      </c>
      <c r="C3" s="6">
        <v>0.48599999999999999</v>
      </c>
    </row>
    <row r="4" spans="1:6" x14ac:dyDescent="0.2">
      <c r="A4" s="11" t="s">
        <v>23</v>
      </c>
      <c r="B4" s="10">
        <v>0.95699999999999996</v>
      </c>
      <c r="C4" s="10">
        <v>0.72</v>
      </c>
    </row>
    <row r="12" spans="1:6" x14ac:dyDescent="0.2">
      <c r="A12" s="146" t="s">
        <v>22</v>
      </c>
      <c r="B12" s="146"/>
      <c r="C12" s="146"/>
      <c r="D12" s="19" t="str">
        <f>note_calcul!D50</f>
        <v/>
      </c>
    </row>
    <row r="14" spans="1:6" ht="25.5" customHeight="1" x14ac:dyDescent="0.2">
      <c r="A14" s="8" t="s">
        <v>21</v>
      </c>
      <c r="B14" s="9" t="s">
        <v>503</v>
      </c>
      <c r="C14" s="8" t="s">
        <v>19</v>
      </c>
      <c r="D14" s="8" t="s">
        <v>18</v>
      </c>
      <c r="E14" s="7" t="s">
        <v>17</v>
      </c>
      <c r="F14" s="3" t="e">
        <f>MAX(D15:D75)</f>
        <v>#VALUE!</v>
      </c>
    </row>
    <row r="15" spans="1:6" x14ac:dyDescent="0.2">
      <c r="A15" s="6">
        <v>0</v>
      </c>
      <c r="B15" s="3">
        <f t="shared" ref="B15:B24" si="0">$B$3*(POWER(A15,(1-$C$3)))</f>
        <v>0</v>
      </c>
      <c r="C15" s="3" t="e">
        <f t="shared" ref="C15:C46" si="1">$D$12*A15</f>
        <v>#VALUE!</v>
      </c>
      <c r="D15" s="3" t="e">
        <f t="shared" ref="D15:D46" si="2">B15-C15</f>
        <v>#VALUE!</v>
      </c>
    </row>
    <row r="16" spans="1:6" x14ac:dyDescent="0.2">
      <c r="A16" s="6">
        <v>6</v>
      </c>
      <c r="B16" s="3">
        <f t="shared" si="0"/>
        <v>0.92179809644014998</v>
      </c>
      <c r="C16" s="3" t="e">
        <f t="shared" si="1"/>
        <v>#VALUE!</v>
      </c>
      <c r="D16" s="3" t="e">
        <f t="shared" si="2"/>
        <v>#VALUE!</v>
      </c>
    </row>
    <row r="17" spans="1:4" x14ac:dyDescent="0.2">
      <c r="A17" s="6">
        <f t="shared" ref="A17:A48" si="3">A16+6</f>
        <v>12</v>
      </c>
      <c r="B17" s="3">
        <f>$B$3*(POWER(A17,(1-$C$3)))</f>
        <v>1.3163313501826508</v>
      </c>
      <c r="C17" s="3" t="e">
        <f t="shared" si="1"/>
        <v>#VALUE!</v>
      </c>
      <c r="D17" s="3" t="e">
        <f t="shared" si="2"/>
        <v>#VALUE!</v>
      </c>
    </row>
    <row r="18" spans="1:4" x14ac:dyDescent="0.2">
      <c r="A18" s="6">
        <f t="shared" si="3"/>
        <v>18</v>
      </c>
      <c r="B18" s="3">
        <f t="shared" si="0"/>
        <v>1.6213475956741057</v>
      </c>
      <c r="C18" s="3" t="e">
        <f>$D$12*A18</f>
        <v>#VALUE!</v>
      </c>
      <c r="D18" s="3" t="e">
        <f t="shared" si="2"/>
        <v>#VALUE!</v>
      </c>
    </row>
    <row r="19" spans="1:4" x14ac:dyDescent="0.2">
      <c r="A19" s="6">
        <f t="shared" si="3"/>
        <v>24</v>
      </c>
      <c r="B19" s="3">
        <f t="shared" si="0"/>
        <v>1.8797264066450392</v>
      </c>
      <c r="C19" s="3" t="e">
        <f t="shared" si="1"/>
        <v>#VALUE!</v>
      </c>
      <c r="D19" s="3" t="e">
        <f t="shared" si="2"/>
        <v>#VALUE!</v>
      </c>
    </row>
    <row r="20" spans="1:4" x14ac:dyDescent="0.2">
      <c r="A20" s="6">
        <f t="shared" si="3"/>
        <v>30</v>
      </c>
      <c r="B20" s="3">
        <f t="shared" si="0"/>
        <v>2.1081736906879511</v>
      </c>
      <c r="C20" s="3" t="e">
        <f t="shared" si="1"/>
        <v>#VALUE!</v>
      </c>
      <c r="D20" s="3" t="e">
        <f t="shared" si="2"/>
        <v>#VALUE!</v>
      </c>
    </row>
    <row r="21" spans="1:4" x14ac:dyDescent="0.2">
      <c r="A21" s="6">
        <f t="shared" si="3"/>
        <v>36</v>
      </c>
      <c r="B21" s="3">
        <f t="shared" si="0"/>
        <v>2.3152908190754333</v>
      </c>
      <c r="C21" s="3" t="e">
        <f t="shared" si="1"/>
        <v>#VALUE!</v>
      </c>
      <c r="D21" s="3" t="e">
        <f t="shared" si="2"/>
        <v>#VALUE!</v>
      </c>
    </row>
    <row r="22" spans="1:4" x14ac:dyDescent="0.2">
      <c r="A22" s="6">
        <f t="shared" si="3"/>
        <v>42</v>
      </c>
      <c r="B22" s="3">
        <f t="shared" si="0"/>
        <v>2.506202734569035</v>
      </c>
      <c r="C22" s="3" t="e">
        <f t="shared" si="1"/>
        <v>#VALUE!</v>
      </c>
      <c r="D22" s="3" t="e">
        <f t="shared" si="2"/>
        <v>#VALUE!</v>
      </c>
    </row>
    <row r="23" spans="1:4" x14ac:dyDescent="0.2">
      <c r="A23" s="6">
        <f t="shared" si="3"/>
        <v>48</v>
      </c>
      <c r="B23" s="3">
        <f t="shared" si="0"/>
        <v>2.6842567894082214</v>
      </c>
      <c r="C23" s="3" t="e">
        <f t="shared" si="1"/>
        <v>#VALUE!</v>
      </c>
      <c r="D23" s="3" t="e">
        <f t="shared" si="2"/>
        <v>#VALUE!</v>
      </c>
    </row>
    <row r="24" spans="1:4" x14ac:dyDescent="0.2">
      <c r="A24" s="6">
        <f t="shared" si="3"/>
        <v>54</v>
      </c>
      <c r="B24" s="3">
        <f t="shared" si="0"/>
        <v>2.8517828753933459</v>
      </c>
      <c r="C24" s="3" t="e">
        <f t="shared" si="1"/>
        <v>#VALUE!</v>
      </c>
      <c r="D24" s="3" t="e">
        <f t="shared" si="2"/>
        <v>#VALUE!</v>
      </c>
    </row>
    <row r="25" spans="1:4" x14ac:dyDescent="0.2">
      <c r="A25" s="5">
        <f t="shared" si="3"/>
        <v>60</v>
      </c>
      <c r="B25" s="3">
        <f t="shared" ref="B25:B56" si="4">$B$4*(POWER(A25,(1-$C$4)))</f>
        <v>3.0115791926238367</v>
      </c>
      <c r="C25" s="3" t="e">
        <f t="shared" si="1"/>
        <v>#VALUE!</v>
      </c>
      <c r="D25" s="3" t="e">
        <f t="shared" si="2"/>
        <v>#VALUE!</v>
      </c>
    </row>
    <row r="26" spans="1:4" x14ac:dyDescent="0.2">
      <c r="A26" s="4">
        <f t="shared" si="3"/>
        <v>66</v>
      </c>
      <c r="B26" s="3">
        <f t="shared" si="4"/>
        <v>3.0930307647866342</v>
      </c>
      <c r="C26" s="3" t="e">
        <f t="shared" si="1"/>
        <v>#VALUE!</v>
      </c>
      <c r="D26" s="3" t="e">
        <f t="shared" si="2"/>
        <v>#VALUE!</v>
      </c>
    </row>
    <row r="27" spans="1:4" x14ac:dyDescent="0.2">
      <c r="A27" s="4">
        <f t="shared" si="3"/>
        <v>72</v>
      </c>
      <c r="B27" s="3">
        <f t="shared" si="4"/>
        <v>3.1693123047670078</v>
      </c>
      <c r="C27" s="3" t="e">
        <f t="shared" si="1"/>
        <v>#VALUE!</v>
      </c>
      <c r="D27" s="3" t="e">
        <f t="shared" si="2"/>
        <v>#VALUE!</v>
      </c>
    </row>
    <row r="28" spans="1:4" x14ac:dyDescent="0.2">
      <c r="A28" s="4">
        <f t="shared" si="3"/>
        <v>78</v>
      </c>
      <c r="B28" s="3">
        <f t="shared" si="4"/>
        <v>3.2411447455936697</v>
      </c>
      <c r="C28" s="3" t="e">
        <f t="shared" si="1"/>
        <v>#VALUE!</v>
      </c>
      <c r="D28" s="3" t="e">
        <f t="shared" si="2"/>
        <v>#VALUE!</v>
      </c>
    </row>
    <row r="29" spans="1:4" x14ac:dyDescent="0.2">
      <c r="A29" s="4">
        <f t="shared" si="3"/>
        <v>84</v>
      </c>
      <c r="B29" s="3">
        <f t="shared" si="4"/>
        <v>3.3091018764377553</v>
      </c>
      <c r="C29" s="3" t="e">
        <f t="shared" si="1"/>
        <v>#VALUE!</v>
      </c>
      <c r="D29" s="3" t="e">
        <f t="shared" si="2"/>
        <v>#VALUE!</v>
      </c>
    </row>
    <row r="30" spans="1:4" x14ac:dyDescent="0.2">
      <c r="A30" s="4">
        <f t="shared" si="3"/>
        <v>90</v>
      </c>
      <c r="B30" s="3">
        <f t="shared" si="4"/>
        <v>3.3736485691008586</v>
      </c>
      <c r="C30" s="3" t="e">
        <f t="shared" si="1"/>
        <v>#VALUE!</v>
      </c>
      <c r="D30" s="3" t="e">
        <f t="shared" si="2"/>
        <v>#VALUE!</v>
      </c>
    </row>
    <row r="31" spans="1:4" x14ac:dyDescent="0.2">
      <c r="A31" s="4">
        <f t="shared" si="3"/>
        <v>96</v>
      </c>
      <c r="B31" s="3">
        <f t="shared" si="4"/>
        <v>3.4351672212699249</v>
      </c>
      <c r="C31" s="3" t="e">
        <f t="shared" si="1"/>
        <v>#VALUE!</v>
      </c>
      <c r="D31" s="3" t="e">
        <f t="shared" si="2"/>
        <v>#VALUE!</v>
      </c>
    </row>
    <row r="32" spans="1:4" x14ac:dyDescent="0.2">
      <c r="A32" s="4">
        <f t="shared" si="3"/>
        <v>102</v>
      </c>
      <c r="B32" s="3">
        <f t="shared" si="4"/>
        <v>3.4939765500227402</v>
      </c>
      <c r="C32" s="3" t="e">
        <f t="shared" si="1"/>
        <v>#VALUE!</v>
      </c>
      <c r="D32" s="3" t="e">
        <f t="shared" si="2"/>
        <v>#VALUE!</v>
      </c>
    </row>
    <row r="33" spans="1:4" x14ac:dyDescent="0.2">
      <c r="A33" s="4">
        <f t="shared" si="3"/>
        <v>108</v>
      </c>
      <c r="B33" s="3">
        <f t="shared" si="4"/>
        <v>3.5503452634414825</v>
      </c>
      <c r="C33" s="3" t="e">
        <f t="shared" si="1"/>
        <v>#VALUE!</v>
      </c>
      <c r="D33" s="3" t="e">
        <f t="shared" si="2"/>
        <v>#VALUE!</v>
      </c>
    </row>
    <row r="34" spans="1:4" x14ac:dyDescent="0.2">
      <c r="A34" s="4">
        <f t="shared" si="3"/>
        <v>114</v>
      </c>
      <c r="B34" s="3">
        <f t="shared" si="4"/>
        <v>3.6045022101314999</v>
      </c>
      <c r="C34" s="3" t="e">
        <f t="shared" si="1"/>
        <v>#VALUE!</v>
      </c>
      <c r="D34" s="3" t="e">
        <f t="shared" si="2"/>
        <v>#VALUE!</v>
      </c>
    </row>
    <row r="35" spans="1:4" x14ac:dyDescent="0.2">
      <c r="A35" s="4">
        <f t="shared" si="3"/>
        <v>120</v>
      </c>
      <c r="B35" s="3">
        <f t="shared" si="4"/>
        <v>3.6566440496344277</v>
      </c>
      <c r="C35" s="3" t="e">
        <f t="shared" si="1"/>
        <v>#VALUE!</v>
      </c>
      <c r="D35" s="3" t="e">
        <f t="shared" si="2"/>
        <v>#VALUE!</v>
      </c>
    </row>
    <row r="36" spans="1:4" x14ac:dyDescent="0.2">
      <c r="A36" s="4">
        <f t="shared" si="3"/>
        <v>126</v>
      </c>
      <c r="B36" s="3">
        <f t="shared" si="4"/>
        <v>3.7069411416429636</v>
      </c>
      <c r="C36" s="3" t="e">
        <f t="shared" si="1"/>
        <v>#VALUE!</v>
      </c>
      <c r="D36" s="3" t="e">
        <f t="shared" si="2"/>
        <v>#VALUE!</v>
      </c>
    </row>
    <row r="37" spans="1:4" x14ac:dyDescent="0.2">
      <c r="A37" s="4">
        <f t="shared" si="3"/>
        <v>132</v>
      </c>
      <c r="B37" s="3">
        <f t="shared" si="4"/>
        <v>3.7555421318804303</v>
      </c>
      <c r="C37" s="3" t="e">
        <f t="shared" si="1"/>
        <v>#VALUE!</v>
      </c>
      <c r="D37" s="3" t="e">
        <f t="shared" si="2"/>
        <v>#VALUE!</v>
      </c>
    </row>
    <row r="38" spans="1:4" x14ac:dyDescent="0.2">
      <c r="A38" s="4">
        <f t="shared" si="3"/>
        <v>138</v>
      </c>
      <c r="B38" s="3">
        <f t="shared" si="4"/>
        <v>3.8025775686104639</v>
      </c>
      <c r="C38" s="3" t="e">
        <f t="shared" si="1"/>
        <v>#VALUE!</v>
      </c>
      <c r="D38" s="3" t="e">
        <f t="shared" si="2"/>
        <v>#VALUE!</v>
      </c>
    </row>
    <row r="39" spans="1:4" x14ac:dyDescent="0.2">
      <c r="A39" s="4">
        <f t="shared" si="3"/>
        <v>144</v>
      </c>
      <c r="B39" s="3">
        <f t="shared" si="4"/>
        <v>3.8481627874983775</v>
      </c>
      <c r="C39" s="3" t="e">
        <f t="shared" si="1"/>
        <v>#VALUE!</v>
      </c>
      <c r="D39" s="3" t="e">
        <f t="shared" si="2"/>
        <v>#VALUE!</v>
      </c>
    </row>
    <row r="40" spans="1:4" x14ac:dyDescent="0.2">
      <c r="A40" s="4">
        <f t="shared" si="3"/>
        <v>150</v>
      </c>
      <c r="B40" s="3">
        <f t="shared" si="4"/>
        <v>3.8924002368606123</v>
      </c>
      <c r="C40" s="3" t="e">
        <f t="shared" si="1"/>
        <v>#VALUE!</v>
      </c>
      <c r="D40" s="3" t="e">
        <f t="shared" si="2"/>
        <v>#VALUE!</v>
      </c>
    </row>
    <row r="41" spans="1:4" x14ac:dyDescent="0.2">
      <c r="A41" s="4">
        <f t="shared" si="3"/>
        <v>156</v>
      </c>
      <c r="B41" s="3">
        <f t="shared" si="4"/>
        <v>3.9353813696837201</v>
      </c>
      <c r="C41" s="3" t="e">
        <f t="shared" si="1"/>
        <v>#VALUE!</v>
      </c>
      <c r="D41" s="3" t="e">
        <f t="shared" si="2"/>
        <v>#VALUE!</v>
      </c>
    </row>
    <row r="42" spans="1:4" x14ac:dyDescent="0.2">
      <c r="A42" s="4">
        <f t="shared" si="3"/>
        <v>162</v>
      </c>
      <c r="B42" s="3">
        <f t="shared" si="4"/>
        <v>3.9771881965314928</v>
      </c>
      <c r="C42" s="3" t="e">
        <f t="shared" si="1"/>
        <v>#VALUE!</v>
      </c>
      <c r="D42" s="3" t="e">
        <f t="shared" si="2"/>
        <v>#VALUE!</v>
      </c>
    </row>
    <row r="43" spans="1:4" x14ac:dyDescent="0.2">
      <c r="A43" s="4">
        <f t="shared" si="3"/>
        <v>168</v>
      </c>
      <c r="B43" s="3">
        <f t="shared" si="4"/>
        <v>4.0178945703127731</v>
      </c>
      <c r="C43" s="3" t="e">
        <f t="shared" si="1"/>
        <v>#VALUE!</v>
      </c>
      <c r="D43" s="3" t="e">
        <f t="shared" si="2"/>
        <v>#VALUE!</v>
      </c>
    </row>
    <row r="44" spans="1:4" x14ac:dyDescent="0.2">
      <c r="A44" s="4">
        <f t="shared" si="3"/>
        <v>174</v>
      </c>
      <c r="B44" s="3">
        <f t="shared" si="4"/>
        <v>4.0575672570455703</v>
      </c>
      <c r="C44" s="3" t="e">
        <f t="shared" si="1"/>
        <v>#VALUE!</v>
      </c>
      <c r="D44" s="3" t="e">
        <f t="shared" si="2"/>
        <v>#VALUE!</v>
      </c>
    </row>
    <row r="45" spans="1:4" x14ac:dyDescent="0.2">
      <c r="A45" s="4">
        <f t="shared" si="3"/>
        <v>180</v>
      </c>
      <c r="B45" s="3">
        <f t="shared" si="4"/>
        <v>4.0962668343489321</v>
      </c>
      <c r="C45" s="3" t="e">
        <f t="shared" si="1"/>
        <v>#VALUE!</v>
      </c>
      <c r="D45" s="3" t="e">
        <f t="shared" si="2"/>
        <v>#VALUE!</v>
      </c>
    </row>
    <row r="46" spans="1:4" x14ac:dyDescent="0.2">
      <c r="A46" s="4">
        <f t="shared" si="3"/>
        <v>186</v>
      </c>
      <c r="B46" s="3">
        <f t="shared" si="4"/>
        <v>4.134048450147688</v>
      </c>
      <c r="C46" s="3" t="e">
        <f t="shared" si="1"/>
        <v>#VALUE!</v>
      </c>
      <c r="D46" s="3" t="e">
        <f t="shared" si="2"/>
        <v>#VALUE!</v>
      </c>
    </row>
    <row r="47" spans="1:4" x14ac:dyDescent="0.2">
      <c r="A47" s="4">
        <f t="shared" si="3"/>
        <v>192</v>
      </c>
      <c r="B47" s="3">
        <f t="shared" si="4"/>
        <v>4.1709624671074907</v>
      </c>
      <c r="C47" s="3" t="e">
        <f t="shared" ref="C47:C75" si="5">$D$12*A47</f>
        <v>#VALUE!</v>
      </c>
      <c r="D47" s="3" t="e">
        <f t="shared" ref="D47:D75" si="6">B47-C47</f>
        <v>#VALUE!</v>
      </c>
    </row>
    <row r="48" spans="1:4" x14ac:dyDescent="0.2">
      <c r="A48" s="4">
        <f t="shared" si="3"/>
        <v>198</v>
      </c>
      <c r="B48" s="3">
        <f t="shared" si="4"/>
        <v>4.2070550130138793</v>
      </c>
      <c r="C48" s="3" t="e">
        <f t="shared" si="5"/>
        <v>#VALUE!</v>
      </c>
      <c r="D48" s="3" t="e">
        <f t="shared" si="6"/>
        <v>#VALUE!</v>
      </c>
    </row>
    <row r="49" spans="1:4" x14ac:dyDescent="0.2">
      <c r="A49" s="4">
        <f t="shared" ref="A49:A75" si="7">A48+6</f>
        <v>204</v>
      </c>
      <c r="B49" s="3">
        <f t="shared" si="4"/>
        <v>4.2423684532338664</v>
      </c>
      <c r="C49" s="3" t="e">
        <f t="shared" si="5"/>
        <v>#VALUE!</v>
      </c>
      <c r="D49" s="3" t="e">
        <f t="shared" si="6"/>
        <v>#VALUE!</v>
      </c>
    </row>
    <row r="50" spans="1:4" x14ac:dyDescent="0.2">
      <c r="A50" s="4">
        <f t="shared" si="7"/>
        <v>210</v>
      </c>
      <c r="B50" s="3">
        <f t="shared" si="4"/>
        <v>4.2769417982398208</v>
      </c>
      <c r="C50" s="3" t="e">
        <f t="shared" si="5"/>
        <v>#VALUE!</v>
      </c>
      <c r="D50" s="3" t="e">
        <f t="shared" si="6"/>
        <v>#VALUE!</v>
      </c>
    </row>
    <row r="51" spans="1:4" x14ac:dyDescent="0.2">
      <c r="A51" s="4">
        <f t="shared" si="7"/>
        <v>216</v>
      </c>
      <c r="B51" s="3">
        <f t="shared" si="4"/>
        <v>4.3108110567068332</v>
      </c>
      <c r="C51" s="3" t="e">
        <f t="shared" si="5"/>
        <v>#VALUE!</v>
      </c>
      <c r="D51" s="3" t="e">
        <f t="shared" si="6"/>
        <v>#VALUE!</v>
      </c>
    </row>
    <row r="52" spans="1:4" x14ac:dyDescent="0.2">
      <c r="A52" s="4">
        <f t="shared" si="7"/>
        <v>222</v>
      </c>
      <c r="B52" s="3">
        <f t="shared" si="4"/>
        <v>4.3440095427507828</v>
      </c>
      <c r="C52" s="3" t="e">
        <f t="shared" si="5"/>
        <v>#VALUE!</v>
      </c>
      <c r="D52" s="3" t="e">
        <f t="shared" si="6"/>
        <v>#VALUE!</v>
      </c>
    </row>
    <row r="53" spans="1:4" x14ac:dyDescent="0.2">
      <c r="A53" s="4">
        <f t="shared" si="7"/>
        <v>228</v>
      </c>
      <c r="B53" s="3">
        <f t="shared" si="4"/>
        <v>4.3765681443323068</v>
      </c>
      <c r="C53" s="3" t="e">
        <f t="shared" si="5"/>
        <v>#VALUE!</v>
      </c>
      <c r="D53" s="3" t="e">
        <f t="shared" si="6"/>
        <v>#VALUE!</v>
      </c>
    </row>
    <row r="54" spans="1:4" x14ac:dyDescent="0.2">
      <c r="A54" s="4">
        <f t="shared" si="7"/>
        <v>234</v>
      </c>
      <c r="B54" s="3">
        <f t="shared" si="4"/>
        <v>4.4085155586204046</v>
      </c>
      <c r="C54" s="3" t="e">
        <f t="shared" si="5"/>
        <v>#VALUE!</v>
      </c>
      <c r="D54" s="3" t="e">
        <f t="shared" si="6"/>
        <v>#VALUE!</v>
      </c>
    </row>
    <row r="55" spans="1:4" x14ac:dyDescent="0.2">
      <c r="A55" s="4">
        <f t="shared" si="7"/>
        <v>240</v>
      </c>
      <c r="B55" s="3">
        <f t="shared" si="4"/>
        <v>4.4398784991197093</v>
      </c>
      <c r="C55" s="3" t="e">
        <f t="shared" si="5"/>
        <v>#VALUE!</v>
      </c>
      <c r="D55" s="3" t="e">
        <f t="shared" si="6"/>
        <v>#VALUE!</v>
      </c>
    </row>
    <row r="56" spans="1:4" x14ac:dyDescent="0.2">
      <c r="A56" s="4">
        <f t="shared" si="7"/>
        <v>246</v>
      </c>
      <c r="B56" s="3">
        <f t="shared" si="4"/>
        <v>4.4706818785650935</v>
      </c>
      <c r="C56" s="3" t="e">
        <f t="shared" si="5"/>
        <v>#VALUE!</v>
      </c>
      <c r="D56" s="3" t="e">
        <f t="shared" si="6"/>
        <v>#VALUE!</v>
      </c>
    </row>
    <row r="57" spans="1:4" x14ac:dyDescent="0.2">
      <c r="A57" s="4">
        <f t="shared" si="7"/>
        <v>252</v>
      </c>
      <c r="B57" s="3">
        <f t="shared" ref="B57:B75" si="8">$B$4*(POWER(A57,(1-$C$4)))</f>
        <v>4.5009489709364221</v>
      </c>
      <c r="C57" s="3" t="e">
        <f t="shared" si="5"/>
        <v>#VALUE!</v>
      </c>
      <c r="D57" s="3" t="e">
        <f t="shared" si="6"/>
        <v>#VALUE!</v>
      </c>
    </row>
    <row r="58" spans="1:4" x14ac:dyDescent="0.2">
      <c r="A58" s="4">
        <f t="shared" si="7"/>
        <v>258</v>
      </c>
      <c r="B58" s="3">
        <f t="shared" si="8"/>
        <v>4.5307015554141872</v>
      </c>
      <c r="C58" s="3" t="e">
        <f t="shared" si="5"/>
        <v>#VALUE!</v>
      </c>
      <c r="D58" s="3" t="e">
        <f t="shared" si="6"/>
        <v>#VALUE!</v>
      </c>
    </row>
    <row r="59" spans="1:4" x14ac:dyDescent="0.2">
      <c r="A59" s="4">
        <f t="shared" si="7"/>
        <v>264</v>
      </c>
      <c r="B59" s="3">
        <f t="shared" si="8"/>
        <v>4.5599600446592881</v>
      </c>
      <c r="C59" s="3" t="e">
        <f t="shared" si="5"/>
        <v>#VALUE!</v>
      </c>
      <c r="D59" s="3" t="e">
        <f t="shared" si="6"/>
        <v>#VALUE!</v>
      </c>
    </row>
    <row r="60" spans="1:4" x14ac:dyDescent="0.2">
      <c r="A60" s="4">
        <f t="shared" si="7"/>
        <v>270</v>
      </c>
      <c r="B60" s="3">
        <f t="shared" si="8"/>
        <v>4.5887435994390922</v>
      </c>
      <c r="C60" s="3" t="e">
        <f t="shared" si="5"/>
        <v>#VALUE!</v>
      </c>
      <c r="D60" s="3" t="e">
        <f t="shared" si="6"/>
        <v>#VALUE!</v>
      </c>
    </row>
    <row r="61" spans="1:4" x14ac:dyDescent="0.2">
      <c r="A61" s="4">
        <f t="shared" si="7"/>
        <v>276</v>
      </c>
      <c r="B61" s="3">
        <f t="shared" si="8"/>
        <v>4.6170702313221801</v>
      </c>
      <c r="C61" s="3" t="e">
        <f t="shared" si="5"/>
        <v>#VALUE!</v>
      </c>
      <c r="D61" s="3" t="e">
        <f t="shared" si="6"/>
        <v>#VALUE!</v>
      </c>
    </row>
    <row r="62" spans="1:4" x14ac:dyDescent="0.2">
      <c r="A62" s="4">
        <f t="shared" si="7"/>
        <v>282</v>
      </c>
      <c r="B62" s="3">
        <f t="shared" si="8"/>
        <v>4.6449568949144142</v>
      </c>
      <c r="C62" s="3" t="e">
        <f t="shared" si="5"/>
        <v>#VALUE!</v>
      </c>
      <c r="D62" s="3" t="e">
        <f t="shared" si="6"/>
        <v>#VALUE!</v>
      </c>
    </row>
    <row r="63" spans="1:4" x14ac:dyDescent="0.2">
      <c r="A63" s="4">
        <f t="shared" si="7"/>
        <v>288</v>
      </c>
      <c r="B63" s="3">
        <f t="shared" si="8"/>
        <v>4.6724195708999128</v>
      </c>
      <c r="C63" s="3" t="e">
        <f t="shared" si="5"/>
        <v>#VALUE!</v>
      </c>
      <c r="D63" s="3" t="e">
        <f t="shared" si="6"/>
        <v>#VALUE!</v>
      </c>
    </row>
    <row r="64" spans="1:4" x14ac:dyDescent="0.2">
      <c r="A64" s="4">
        <f t="shared" si="7"/>
        <v>294</v>
      </c>
      <c r="B64" s="3">
        <f t="shared" si="8"/>
        <v>4.6994733409749081</v>
      </c>
      <c r="C64" s="3" t="e">
        <f t="shared" si="5"/>
        <v>#VALUE!</v>
      </c>
      <c r="D64" s="3" t="e">
        <f t="shared" si="6"/>
        <v>#VALUE!</v>
      </c>
    </row>
    <row r="65" spans="1:4" x14ac:dyDescent="0.2">
      <c r="A65" s="4">
        <f t="shared" si="7"/>
        <v>300</v>
      </c>
      <c r="B65" s="3">
        <f t="shared" si="8"/>
        <v>4.7261324556142243</v>
      </c>
      <c r="C65" s="3" t="e">
        <f t="shared" si="5"/>
        <v>#VALUE!</v>
      </c>
      <c r="D65" s="3" t="e">
        <f t="shared" si="6"/>
        <v>#VALUE!</v>
      </c>
    </row>
    <row r="66" spans="1:4" x14ac:dyDescent="0.2">
      <c r="A66" s="4">
        <f t="shared" si="7"/>
        <v>306</v>
      </c>
      <c r="B66" s="3">
        <f t="shared" si="8"/>
        <v>4.7524103954847385</v>
      </c>
      <c r="C66" s="3" t="e">
        <f t="shared" si="5"/>
        <v>#VALUE!</v>
      </c>
      <c r="D66" s="3" t="e">
        <f t="shared" si="6"/>
        <v>#VALUE!</v>
      </c>
    </row>
    <row r="67" spans="1:4" x14ac:dyDescent="0.2">
      <c r="A67" s="4">
        <f t="shared" si="7"/>
        <v>312</v>
      </c>
      <c r="B67" s="3">
        <f t="shared" si="8"/>
        <v>4.7783199272135448</v>
      </c>
      <c r="C67" s="3" t="e">
        <f t="shared" si="5"/>
        <v>#VALUE!</v>
      </c>
      <c r="D67" s="3" t="e">
        <f t="shared" si="6"/>
        <v>#VALUE!</v>
      </c>
    </row>
    <row r="68" spans="1:4" x14ac:dyDescent="0.2">
      <c r="A68" s="4">
        <f t="shared" si="7"/>
        <v>318</v>
      </c>
      <c r="B68" s="3">
        <f t="shared" si="8"/>
        <v>4.8038731541277313</v>
      </c>
      <c r="C68" s="3" t="e">
        <f t="shared" si="5"/>
        <v>#VALUE!</v>
      </c>
      <c r="D68" s="3" t="e">
        <f t="shared" si="6"/>
        <v>#VALUE!</v>
      </c>
    </row>
    <row r="69" spans="1:4" x14ac:dyDescent="0.2">
      <c r="A69" s="4">
        <f t="shared" si="7"/>
        <v>324</v>
      </c>
      <c r="B69" s="3">
        <f t="shared" si="8"/>
        <v>4.8290815625048999</v>
      </c>
      <c r="C69" s="3" t="e">
        <f t="shared" si="5"/>
        <v>#VALUE!</v>
      </c>
      <c r="D69" s="3" t="e">
        <f t="shared" si="6"/>
        <v>#VALUE!</v>
      </c>
    </row>
    <row r="70" spans="1:4" x14ac:dyDescent="0.2">
      <c r="A70" s="4">
        <f t="shared" si="7"/>
        <v>330</v>
      </c>
      <c r="B70" s="3">
        <f t="shared" si="8"/>
        <v>4.8539560638069794</v>
      </c>
      <c r="C70" s="3" t="e">
        <f t="shared" si="5"/>
        <v>#VALUE!</v>
      </c>
      <c r="D70" s="3" t="e">
        <f t="shared" si="6"/>
        <v>#VALUE!</v>
      </c>
    </row>
    <row r="71" spans="1:4" x14ac:dyDescent="0.2">
      <c r="A71" s="4">
        <f t="shared" si="7"/>
        <v>336</v>
      </c>
      <c r="B71" s="3">
        <f t="shared" si="8"/>
        <v>4.8785070333124043</v>
      </c>
      <c r="C71" s="3" t="e">
        <f t="shared" si="5"/>
        <v>#VALUE!</v>
      </c>
      <c r="D71" s="3" t="e">
        <f t="shared" si="6"/>
        <v>#VALUE!</v>
      </c>
    </row>
    <row r="72" spans="1:4" x14ac:dyDescent="0.2">
      <c r="A72" s="4">
        <f t="shared" si="7"/>
        <v>342</v>
      </c>
      <c r="B72" s="3">
        <f t="shared" si="8"/>
        <v>4.9027443455123239</v>
      </c>
      <c r="C72" s="3" t="e">
        <f t="shared" si="5"/>
        <v>#VALUE!</v>
      </c>
      <c r="D72" s="3" t="e">
        <f t="shared" si="6"/>
        <v>#VALUE!</v>
      </c>
    </row>
    <row r="73" spans="1:4" x14ac:dyDescent="0.2">
      <c r="A73" s="4">
        <f t="shared" si="7"/>
        <v>348</v>
      </c>
      <c r="B73" s="3">
        <f t="shared" si="8"/>
        <v>4.9266774065935737</v>
      </c>
      <c r="C73" s="3" t="e">
        <f t="shared" si="5"/>
        <v>#VALUE!</v>
      </c>
      <c r="D73" s="3" t="e">
        <f t="shared" si="6"/>
        <v>#VALUE!</v>
      </c>
    </row>
    <row r="74" spans="1:4" x14ac:dyDescent="0.2">
      <c r="A74" s="4">
        <f t="shared" si="7"/>
        <v>354</v>
      </c>
      <c r="B74" s="3">
        <f t="shared" si="8"/>
        <v>4.9503151842940252</v>
      </c>
      <c r="C74" s="3" t="e">
        <f t="shared" si="5"/>
        <v>#VALUE!</v>
      </c>
      <c r="D74" s="3" t="e">
        <f t="shared" si="6"/>
        <v>#VALUE!</v>
      </c>
    </row>
    <row r="75" spans="1:4" x14ac:dyDescent="0.2">
      <c r="A75" s="4">
        <f t="shared" si="7"/>
        <v>360</v>
      </c>
      <c r="B75" s="3">
        <f t="shared" si="8"/>
        <v>4.9736662353835666</v>
      </c>
      <c r="C75" s="3" t="e">
        <f t="shared" si="5"/>
        <v>#VALUE!</v>
      </c>
      <c r="D75" s="3" t="e">
        <f t="shared" si="6"/>
        <v>#VALUE!</v>
      </c>
    </row>
  </sheetData>
  <sheetProtection selectLockedCells="1" selectUnlockedCells="1"/>
  <mergeCells count="2">
    <mergeCell ref="A1:C1"/>
    <mergeCell ref="A12:C12"/>
  </mergeCells>
  <pageMargins left="0.74803149606299213" right="0.74803149606299213" top="0.98425196850393704" bottom="0.98425196850393704" header="0.51181102362204722" footer="0.51181102362204722"/>
  <pageSetup paperSize="9" firstPageNumber="0" orientation="portrait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9F27B2-B112-4E23-827E-81BF1103FEA0}">
  <sheetPr codeName="Feuil3"/>
  <dimension ref="A1:F256"/>
  <sheetViews>
    <sheetView workbookViewId="0">
      <selection activeCell="X96" sqref="X96"/>
    </sheetView>
  </sheetViews>
  <sheetFormatPr baseColWidth="10" defaultRowHeight="11.4" x14ac:dyDescent="0.2"/>
  <cols>
    <col min="1" max="1" width="16.5546875" style="2" customWidth="1"/>
    <col min="2" max="2" width="10" style="2" customWidth="1"/>
    <col min="3" max="256" width="11.44140625" style="2"/>
    <col min="257" max="257" width="16.5546875" style="2" customWidth="1"/>
    <col min="258" max="258" width="10" style="2" customWidth="1"/>
    <col min="259" max="512" width="11.44140625" style="2"/>
    <col min="513" max="513" width="16.5546875" style="2" customWidth="1"/>
    <col min="514" max="514" width="10" style="2" customWidth="1"/>
    <col min="515" max="768" width="11.44140625" style="2"/>
    <col min="769" max="769" width="16.5546875" style="2" customWidth="1"/>
    <col min="770" max="770" width="10" style="2" customWidth="1"/>
    <col min="771" max="1024" width="11.44140625" style="2"/>
    <col min="1025" max="1025" width="16.5546875" style="2" customWidth="1"/>
    <col min="1026" max="1026" width="10" style="2" customWidth="1"/>
    <col min="1027" max="1280" width="11.44140625" style="2"/>
    <col min="1281" max="1281" width="16.5546875" style="2" customWidth="1"/>
    <col min="1282" max="1282" width="10" style="2" customWidth="1"/>
    <col min="1283" max="1536" width="11.44140625" style="2"/>
    <col min="1537" max="1537" width="16.5546875" style="2" customWidth="1"/>
    <col min="1538" max="1538" width="10" style="2" customWidth="1"/>
    <col min="1539" max="1792" width="11.44140625" style="2"/>
    <col min="1793" max="1793" width="16.5546875" style="2" customWidth="1"/>
    <col min="1794" max="1794" width="10" style="2" customWidth="1"/>
    <col min="1795" max="2048" width="11.44140625" style="2"/>
    <col min="2049" max="2049" width="16.5546875" style="2" customWidth="1"/>
    <col min="2050" max="2050" width="10" style="2" customWidth="1"/>
    <col min="2051" max="2304" width="11.44140625" style="2"/>
    <col min="2305" max="2305" width="16.5546875" style="2" customWidth="1"/>
    <col min="2306" max="2306" width="10" style="2" customWidth="1"/>
    <col min="2307" max="2560" width="11.44140625" style="2"/>
    <col min="2561" max="2561" width="16.5546875" style="2" customWidth="1"/>
    <col min="2562" max="2562" width="10" style="2" customWidth="1"/>
    <col min="2563" max="2816" width="11.44140625" style="2"/>
    <col min="2817" max="2817" width="16.5546875" style="2" customWidth="1"/>
    <col min="2818" max="2818" width="10" style="2" customWidth="1"/>
    <col min="2819" max="3072" width="11.44140625" style="2"/>
    <col min="3073" max="3073" width="16.5546875" style="2" customWidth="1"/>
    <col min="3074" max="3074" width="10" style="2" customWidth="1"/>
    <col min="3075" max="3328" width="11.44140625" style="2"/>
    <col min="3329" max="3329" width="16.5546875" style="2" customWidth="1"/>
    <col min="3330" max="3330" width="10" style="2" customWidth="1"/>
    <col min="3331" max="3584" width="11.44140625" style="2"/>
    <col min="3585" max="3585" width="16.5546875" style="2" customWidth="1"/>
    <col min="3586" max="3586" width="10" style="2" customWidth="1"/>
    <col min="3587" max="3840" width="11.44140625" style="2"/>
    <col min="3841" max="3841" width="16.5546875" style="2" customWidth="1"/>
    <col min="3842" max="3842" width="10" style="2" customWidth="1"/>
    <col min="3843" max="4096" width="11.44140625" style="2"/>
    <col min="4097" max="4097" width="16.5546875" style="2" customWidth="1"/>
    <col min="4098" max="4098" width="10" style="2" customWidth="1"/>
    <col min="4099" max="4352" width="11.44140625" style="2"/>
    <col min="4353" max="4353" width="16.5546875" style="2" customWidth="1"/>
    <col min="4354" max="4354" width="10" style="2" customWidth="1"/>
    <col min="4355" max="4608" width="11.44140625" style="2"/>
    <col min="4609" max="4609" width="16.5546875" style="2" customWidth="1"/>
    <col min="4610" max="4610" width="10" style="2" customWidth="1"/>
    <col min="4611" max="4864" width="11.44140625" style="2"/>
    <col min="4865" max="4865" width="16.5546875" style="2" customWidth="1"/>
    <col min="4866" max="4866" width="10" style="2" customWidth="1"/>
    <col min="4867" max="5120" width="11.44140625" style="2"/>
    <col min="5121" max="5121" width="16.5546875" style="2" customWidth="1"/>
    <col min="5122" max="5122" width="10" style="2" customWidth="1"/>
    <col min="5123" max="5376" width="11.44140625" style="2"/>
    <col min="5377" max="5377" width="16.5546875" style="2" customWidth="1"/>
    <col min="5378" max="5378" width="10" style="2" customWidth="1"/>
    <col min="5379" max="5632" width="11.44140625" style="2"/>
    <col min="5633" max="5633" width="16.5546875" style="2" customWidth="1"/>
    <col min="5634" max="5634" width="10" style="2" customWidth="1"/>
    <col min="5635" max="5888" width="11.44140625" style="2"/>
    <col min="5889" max="5889" width="16.5546875" style="2" customWidth="1"/>
    <col min="5890" max="5890" width="10" style="2" customWidth="1"/>
    <col min="5891" max="6144" width="11.44140625" style="2"/>
    <col min="6145" max="6145" width="16.5546875" style="2" customWidth="1"/>
    <col min="6146" max="6146" width="10" style="2" customWidth="1"/>
    <col min="6147" max="6400" width="11.44140625" style="2"/>
    <col min="6401" max="6401" width="16.5546875" style="2" customWidth="1"/>
    <col min="6402" max="6402" width="10" style="2" customWidth="1"/>
    <col min="6403" max="6656" width="11.44140625" style="2"/>
    <col min="6657" max="6657" width="16.5546875" style="2" customWidth="1"/>
    <col min="6658" max="6658" width="10" style="2" customWidth="1"/>
    <col min="6659" max="6912" width="11.44140625" style="2"/>
    <col min="6913" max="6913" width="16.5546875" style="2" customWidth="1"/>
    <col min="6914" max="6914" width="10" style="2" customWidth="1"/>
    <col min="6915" max="7168" width="11.44140625" style="2"/>
    <col min="7169" max="7169" width="16.5546875" style="2" customWidth="1"/>
    <col min="7170" max="7170" width="10" style="2" customWidth="1"/>
    <col min="7171" max="7424" width="11.44140625" style="2"/>
    <col min="7425" max="7425" width="16.5546875" style="2" customWidth="1"/>
    <col min="7426" max="7426" width="10" style="2" customWidth="1"/>
    <col min="7427" max="7680" width="11.44140625" style="2"/>
    <col min="7681" max="7681" width="16.5546875" style="2" customWidth="1"/>
    <col min="7682" max="7682" width="10" style="2" customWidth="1"/>
    <col min="7683" max="7936" width="11.44140625" style="2"/>
    <col min="7937" max="7937" width="16.5546875" style="2" customWidth="1"/>
    <col min="7938" max="7938" width="10" style="2" customWidth="1"/>
    <col min="7939" max="8192" width="11.44140625" style="2"/>
    <col min="8193" max="8193" width="16.5546875" style="2" customWidth="1"/>
    <col min="8194" max="8194" width="10" style="2" customWidth="1"/>
    <col min="8195" max="8448" width="11.44140625" style="2"/>
    <col min="8449" max="8449" width="16.5546875" style="2" customWidth="1"/>
    <col min="8450" max="8450" width="10" style="2" customWidth="1"/>
    <col min="8451" max="8704" width="11.44140625" style="2"/>
    <col min="8705" max="8705" width="16.5546875" style="2" customWidth="1"/>
    <col min="8706" max="8706" width="10" style="2" customWidth="1"/>
    <col min="8707" max="8960" width="11.44140625" style="2"/>
    <col min="8961" max="8961" width="16.5546875" style="2" customWidth="1"/>
    <col min="8962" max="8962" width="10" style="2" customWidth="1"/>
    <col min="8963" max="9216" width="11.44140625" style="2"/>
    <col min="9217" max="9217" width="16.5546875" style="2" customWidth="1"/>
    <col min="9218" max="9218" width="10" style="2" customWidth="1"/>
    <col min="9219" max="9472" width="11.44140625" style="2"/>
    <col min="9473" max="9473" width="16.5546875" style="2" customWidth="1"/>
    <col min="9474" max="9474" width="10" style="2" customWidth="1"/>
    <col min="9475" max="9728" width="11.44140625" style="2"/>
    <col min="9729" max="9729" width="16.5546875" style="2" customWidth="1"/>
    <col min="9730" max="9730" width="10" style="2" customWidth="1"/>
    <col min="9731" max="9984" width="11.44140625" style="2"/>
    <col min="9985" max="9985" width="16.5546875" style="2" customWidth="1"/>
    <col min="9986" max="9986" width="10" style="2" customWidth="1"/>
    <col min="9987" max="10240" width="11.44140625" style="2"/>
    <col min="10241" max="10241" width="16.5546875" style="2" customWidth="1"/>
    <col min="10242" max="10242" width="10" style="2" customWidth="1"/>
    <col min="10243" max="10496" width="11.44140625" style="2"/>
    <col min="10497" max="10497" width="16.5546875" style="2" customWidth="1"/>
    <col min="10498" max="10498" width="10" style="2" customWidth="1"/>
    <col min="10499" max="10752" width="11.44140625" style="2"/>
    <col min="10753" max="10753" width="16.5546875" style="2" customWidth="1"/>
    <col min="10754" max="10754" width="10" style="2" customWidth="1"/>
    <col min="10755" max="11008" width="11.44140625" style="2"/>
    <col min="11009" max="11009" width="16.5546875" style="2" customWidth="1"/>
    <col min="11010" max="11010" width="10" style="2" customWidth="1"/>
    <col min="11011" max="11264" width="11.44140625" style="2"/>
    <col min="11265" max="11265" width="16.5546875" style="2" customWidth="1"/>
    <col min="11266" max="11266" width="10" style="2" customWidth="1"/>
    <col min="11267" max="11520" width="11.44140625" style="2"/>
    <col min="11521" max="11521" width="16.5546875" style="2" customWidth="1"/>
    <col min="11522" max="11522" width="10" style="2" customWidth="1"/>
    <col min="11523" max="11776" width="11.44140625" style="2"/>
    <col min="11777" max="11777" width="16.5546875" style="2" customWidth="1"/>
    <col min="11778" max="11778" width="10" style="2" customWidth="1"/>
    <col min="11779" max="12032" width="11.44140625" style="2"/>
    <col min="12033" max="12033" width="16.5546875" style="2" customWidth="1"/>
    <col min="12034" max="12034" width="10" style="2" customWidth="1"/>
    <col min="12035" max="12288" width="11.44140625" style="2"/>
    <col min="12289" max="12289" width="16.5546875" style="2" customWidth="1"/>
    <col min="12290" max="12290" width="10" style="2" customWidth="1"/>
    <col min="12291" max="12544" width="11.44140625" style="2"/>
    <col min="12545" max="12545" width="16.5546875" style="2" customWidth="1"/>
    <col min="12546" max="12546" width="10" style="2" customWidth="1"/>
    <col min="12547" max="12800" width="11.44140625" style="2"/>
    <col min="12801" max="12801" width="16.5546875" style="2" customWidth="1"/>
    <col min="12802" max="12802" width="10" style="2" customWidth="1"/>
    <col min="12803" max="13056" width="11.44140625" style="2"/>
    <col min="13057" max="13057" width="16.5546875" style="2" customWidth="1"/>
    <col min="13058" max="13058" width="10" style="2" customWidth="1"/>
    <col min="13059" max="13312" width="11.44140625" style="2"/>
    <col min="13313" max="13313" width="16.5546875" style="2" customWidth="1"/>
    <col min="13314" max="13314" width="10" style="2" customWidth="1"/>
    <col min="13315" max="13568" width="11.44140625" style="2"/>
    <col min="13569" max="13569" width="16.5546875" style="2" customWidth="1"/>
    <col min="13570" max="13570" width="10" style="2" customWidth="1"/>
    <col min="13571" max="13824" width="11.44140625" style="2"/>
    <col min="13825" max="13825" width="16.5546875" style="2" customWidth="1"/>
    <col min="13826" max="13826" width="10" style="2" customWidth="1"/>
    <col min="13827" max="14080" width="11.44140625" style="2"/>
    <col min="14081" max="14081" width="16.5546875" style="2" customWidth="1"/>
    <col min="14082" max="14082" width="10" style="2" customWidth="1"/>
    <col min="14083" max="14336" width="11.44140625" style="2"/>
    <col min="14337" max="14337" width="16.5546875" style="2" customWidth="1"/>
    <col min="14338" max="14338" width="10" style="2" customWidth="1"/>
    <col min="14339" max="14592" width="11.44140625" style="2"/>
    <col min="14593" max="14593" width="16.5546875" style="2" customWidth="1"/>
    <col min="14594" max="14594" width="10" style="2" customWidth="1"/>
    <col min="14595" max="14848" width="11.44140625" style="2"/>
    <col min="14849" max="14849" width="16.5546875" style="2" customWidth="1"/>
    <col min="14850" max="14850" width="10" style="2" customWidth="1"/>
    <col min="14851" max="15104" width="11.44140625" style="2"/>
    <col min="15105" max="15105" width="16.5546875" style="2" customWidth="1"/>
    <col min="15106" max="15106" width="10" style="2" customWidth="1"/>
    <col min="15107" max="15360" width="11.44140625" style="2"/>
    <col min="15361" max="15361" width="16.5546875" style="2" customWidth="1"/>
    <col min="15362" max="15362" width="10" style="2" customWidth="1"/>
    <col min="15363" max="15616" width="11.44140625" style="2"/>
    <col min="15617" max="15617" width="16.5546875" style="2" customWidth="1"/>
    <col min="15618" max="15618" width="10" style="2" customWidth="1"/>
    <col min="15619" max="15872" width="11.44140625" style="2"/>
    <col min="15873" max="15873" width="16.5546875" style="2" customWidth="1"/>
    <col min="15874" max="15874" width="10" style="2" customWidth="1"/>
    <col min="15875" max="16128" width="11.44140625" style="2"/>
    <col min="16129" max="16129" width="16.5546875" style="2" customWidth="1"/>
    <col min="16130" max="16130" width="10" style="2" customWidth="1"/>
    <col min="16131" max="16384" width="11.44140625" style="2"/>
  </cols>
  <sheetData>
    <row r="1" spans="1:6" ht="33.75" customHeight="1" x14ac:dyDescent="0.2">
      <c r="A1" s="145" t="s">
        <v>28</v>
      </c>
      <c r="B1" s="145"/>
      <c r="C1" s="145"/>
    </row>
    <row r="2" spans="1:6" x14ac:dyDescent="0.2">
      <c r="A2" s="14" t="s">
        <v>35</v>
      </c>
      <c r="B2" s="13" t="s">
        <v>26</v>
      </c>
      <c r="C2" s="13" t="s">
        <v>25</v>
      </c>
    </row>
    <row r="3" spans="1:6" x14ac:dyDescent="0.2">
      <c r="A3" s="12" t="s">
        <v>24</v>
      </c>
      <c r="B3" s="6">
        <v>1.9419999999999999</v>
      </c>
      <c r="C3" s="6">
        <v>0.52600000000000002</v>
      </c>
    </row>
    <row r="4" spans="1:6" x14ac:dyDescent="0.2">
      <c r="A4" s="11" t="s">
        <v>29</v>
      </c>
      <c r="B4" s="10">
        <v>3.45</v>
      </c>
      <c r="C4" s="10">
        <v>0.68100000000000005</v>
      </c>
    </row>
    <row r="5" spans="1:6" x14ac:dyDescent="0.2">
      <c r="A5" s="15" t="s">
        <v>30</v>
      </c>
      <c r="B5" s="16">
        <v>3.4129999999999998</v>
      </c>
      <c r="C5" s="16">
        <v>0.67600000000000005</v>
      </c>
    </row>
    <row r="13" spans="1:6" x14ac:dyDescent="0.2">
      <c r="A13" s="146" t="s">
        <v>22</v>
      </c>
      <c r="B13" s="146"/>
      <c r="C13" s="146"/>
      <c r="D13" s="19" t="str">
        <f>note_calcul!D50</f>
        <v/>
      </c>
    </row>
    <row r="15" spans="1:6" ht="25.5" customHeight="1" x14ac:dyDescent="0.2">
      <c r="A15" s="8" t="s">
        <v>21</v>
      </c>
      <c r="B15" s="9" t="s">
        <v>20</v>
      </c>
      <c r="C15" s="8" t="s">
        <v>19</v>
      </c>
      <c r="D15" s="8" t="s">
        <v>18</v>
      </c>
      <c r="E15" s="7" t="s">
        <v>17</v>
      </c>
      <c r="F15" s="3" t="e">
        <f>MAX(D16:D256)</f>
        <v>#VALUE!</v>
      </c>
    </row>
    <row r="16" spans="1:6" x14ac:dyDescent="0.2">
      <c r="A16" s="6">
        <v>0</v>
      </c>
      <c r="B16" s="3">
        <f t="shared" ref="B16:B22" si="0">$B$3*(POWER(A16,(1-$C$3)))</f>
        <v>0</v>
      </c>
      <c r="C16" s="3" t="e">
        <f t="shared" ref="C16:C256" si="1">$D$13*A16</f>
        <v>#VALUE!</v>
      </c>
      <c r="D16" s="3" t="e">
        <f t="shared" ref="D16:D256" si="2">B16-C16</f>
        <v>#VALUE!</v>
      </c>
    </row>
    <row r="17" spans="1:4" x14ac:dyDescent="0.2">
      <c r="A17" s="6">
        <v>6</v>
      </c>
      <c r="B17" s="3">
        <f t="shared" si="0"/>
        <v>4.5403874884191868</v>
      </c>
      <c r="C17" s="3" t="e">
        <f t="shared" si="1"/>
        <v>#VALUE!</v>
      </c>
      <c r="D17" s="3" t="e">
        <f t="shared" si="2"/>
        <v>#VALUE!</v>
      </c>
    </row>
    <row r="18" spans="1:4" x14ac:dyDescent="0.2">
      <c r="A18" s="6">
        <f t="shared" ref="A18:A81" si="3">A17+6</f>
        <v>12</v>
      </c>
      <c r="B18" s="3">
        <f t="shared" si="0"/>
        <v>6.3063945204034804</v>
      </c>
      <c r="C18" s="3" t="e">
        <f t="shared" si="1"/>
        <v>#VALUE!</v>
      </c>
      <c r="D18" s="3" t="e">
        <f t="shared" si="2"/>
        <v>#VALUE!</v>
      </c>
    </row>
    <row r="19" spans="1:4" x14ac:dyDescent="0.2">
      <c r="A19" s="6">
        <f t="shared" si="3"/>
        <v>18</v>
      </c>
      <c r="B19" s="3">
        <f t="shared" si="0"/>
        <v>7.6427278135502137</v>
      </c>
      <c r="C19" s="3" t="e">
        <f t="shared" si="1"/>
        <v>#VALUE!</v>
      </c>
      <c r="D19" s="3" t="e">
        <f t="shared" si="2"/>
        <v>#VALUE!</v>
      </c>
    </row>
    <row r="20" spans="1:4" x14ac:dyDescent="0.2">
      <c r="A20" s="6">
        <f t="shared" si="3"/>
        <v>24</v>
      </c>
      <c r="B20" s="3">
        <f t="shared" si="0"/>
        <v>8.7592990572753671</v>
      </c>
      <c r="C20" s="3" t="e">
        <f t="shared" si="1"/>
        <v>#VALUE!</v>
      </c>
      <c r="D20" s="3" t="e">
        <f t="shared" si="2"/>
        <v>#VALUE!</v>
      </c>
    </row>
    <row r="21" spans="1:4" x14ac:dyDescent="0.2">
      <c r="A21" s="6">
        <f t="shared" si="3"/>
        <v>30</v>
      </c>
      <c r="B21" s="3">
        <f t="shared" si="0"/>
        <v>9.7365410746559178</v>
      </c>
      <c r="C21" s="3" t="e">
        <f t="shared" si="1"/>
        <v>#VALUE!</v>
      </c>
      <c r="D21" s="3" t="e">
        <f t="shared" si="2"/>
        <v>#VALUE!</v>
      </c>
    </row>
    <row r="22" spans="1:4" x14ac:dyDescent="0.2">
      <c r="A22" s="6">
        <f t="shared" si="3"/>
        <v>36</v>
      </c>
      <c r="B22" s="3">
        <f t="shared" si="0"/>
        <v>10.615406047885424</v>
      </c>
      <c r="C22" s="3" t="e">
        <f t="shared" si="1"/>
        <v>#VALUE!</v>
      </c>
      <c r="D22" s="3" t="e">
        <f t="shared" si="2"/>
        <v>#VALUE!</v>
      </c>
    </row>
    <row r="23" spans="1:4" x14ac:dyDescent="0.2">
      <c r="A23" s="6">
        <f t="shared" si="3"/>
        <v>42</v>
      </c>
      <c r="B23" s="3">
        <f>$B$3*(POWER(A23,(1-$C$3)))</f>
        <v>11.420086389287382</v>
      </c>
      <c r="C23" s="3" t="e">
        <f t="shared" si="1"/>
        <v>#VALUE!</v>
      </c>
      <c r="D23" s="3" t="e">
        <f t="shared" si="2"/>
        <v>#VALUE!</v>
      </c>
    </row>
    <row r="24" spans="1:4" x14ac:dyDescent="0.2">
      <c r="A24" s="6">
        <f t="shared" si="3"/>
        <v>48</v>
      </c>
      <c r="B24" s="3">
        <f>$B$3*(POWER(A24,(1-$C$3)))</f>
        <v>12.166273411305111</v>
      </c>
      <c r="C24" s="3" t="e">
        <f t="shared" si="1"/>
        <v>#VALUE!</v>
      </c>
      <c r="D24" s="3" t="e">
        <f t="shared" si="2"/>
        <v>#VALUE!</v>
      </c>
    </row>
    <row r="25" spans="1:4" x14ac:dyDescent="0.2">
      <c r="A25" s="6">
        <f t="shared" si="3"/>
        <v>54</v>
      </c>
      <c r="B25" s="3">
        <f>$B$3*(POWER(A25,(1-$C$3)))</f>
        <v>12.864824550988034</v>
      </c>
      <c r="C25" s="3" t="e">
        <f>$D$13*A25</f>
        <v>#VALUE!</v>
      </c>
      <c r="D25" s="3" t="e">
        <f>B25-C25</f>
        <v>#VALUE!</v>
      </c>
    </row>
    <row r="26" spans="1:4" x14ac:dyDescent="0.2">
      <c r="A26" s="5">
        <f t="shared" si="3"/>
        <v>60</v>
      </c>
      <c r="B26" s="3">
        <f t="shared" ref="B26:B75" si="4">$B$4*(POWER(A26,(1-$C$4)))</f>
        <v>12.736477829169971</v>
      </c>
      <c r="C26" s="3" t="e">
        <f t="shared" si="1"/>
        <v>#VALUE!</v>
      </c>
      <c r="D26" s="3" t="e">
        <f t="shared" si="2"/>
        <v>#VALUE!</v>
      </c>
    </row>
    <row r="27" spans="1:4" x14ac:dyDescent="0.2">
      <c r="A27" s="4">
        <f t="shared" si="3"/>
        <v>66</v>
      </c>
      <c r="B27" s="3">
        <f t="shared" si="4"/>
        <v>13.129663947662035</v>
      </c>
      <c r="C27" s="3" t="e">
        <f t="shared" si="1"/>
        <v>#VALUE!</v>
      </c>
      <c r="D27" s="3" t="e">
        <f t="shared" si="2"/>
        <v>#VALUE!</v>
      </c>
    </row>
    <row r="28" spans="1:4" x14ac:dyDescent="0.2">
      <c r="A28" s="4">
        <f t="shared" si="3"/>
        <v>72</v>
      </c>
      <c r="B28" s="3">
        <f t="shared" si="4"/>
        <v>13.499204030593962</v>
      </c>
      <c r="C28" s="3" t="e">
        <f t="shared" si="1"/>
        <v>#VALUE!</v>
      </c>
      <c r="D28" s="3" t="e">
        <f t="shared" si="2"/>
        <v>#VALUE!</v>
      </c>
    </row>
    <row r="29" spans="1:4" x14ac:dyDescent="0.2">
      <c r="A29" s="4">
        <f t="shared" si="3"/>
        <v>78</v>
      </c>
      <c r="B29" s="3">
        <f t="shared" si="4"/>
        <v>13.848325831809705</v>
      </c>
      <c r="C29" s="3" t="e">
        <f t="shared" si="1"/>
        <v>#VALUE!</v>
      </c>
      <c r="D29" s="3" t="e">
        <f t="shared" si="2"/>
        <v>#VALUE!</v>
      </c>
    </row>
    <row r="30" spans="1:4" x14ac:dyDescent="0.2">
      <c r="A30" s="4">
        <f t="shared" si="3"/>
        <v>84</v>
      </c>
      <c r="B30" s="3">
        <f t="shared" si="4"/>
        <v>14.179606776615216</v>
      </c>
      <c r="C30" s="3" t="e">
        <f t="shared" si="1"/>
        <v>#VALUE!</v>
      </c>
      <c r="D30" s="3" t="e">
        <f t="shared" si="2"/>
        <v>#VALUE!</v>
      </c>
    </row>
    <row r="31" spans="1:4" x14ac:dyDescent="0.2">
      <c r="A31" s="4">
        <f t="shared" si="3"/>
        <v>90</v>
      </c>
      <c r="B31" s="3">
        <f t="shared" si="4"/>
        <v>14.495141377744494</v>
      </c>
      <c r="C31" s="3" t="e">
        <f t="shared" si="1"/>
        <v>#VALUE!</v>
      </c>
      <c r="D31" s="3" t="e">
        <f t="shared" si="2"/>
        <v>#VALUE!</v>
      </c>
    </row>
    <row r="32" spans="1:4" x14ac:dyDescent="0.2">
      <c r="A32" s="4">
        <f t="shared" si="3"/>
        <v>96</v>
      </c>
      <c r="B32" s="3">
        <f t="shared" si="4"/>
        <v>14.79665740312279</v>
      </c>
      <c r="C32" s="3" t="e">
        <f t="shared" si="1"/>
        <v>#VALUE!</v>
      </c>
      <c r="D32" s="3" t="e">
        <f t="shared" si="2"/>
        <v>#VALUE!</v>
      </c>
    </row>
    <row r="33" spans="1:4" x14ac:dyDescent="0.2">
      <c r="A33" s="4">
        <f t="shared" si="3"/>
        <v>102</v>
      </c>
      <c r="B33" s="3">
        <f t="shared" si="4"/>
        <v>15.085598673227191</v>
      </c>
      <c r="C33" s="3" t="e">
        <f t="shared" si="1"/>
        <v>#VALUE!</v>
      </c>
      <c r="D33" s="3" t="e">
        <f t="shared" si="2"/>
        <v>#VALUE!</v>
      </c>
    </row>
    <row r="34" spans="1:4" x14ac:dyDescent="0.2">
      <c r="A34" s="4">
        <f t="shared" si="3"/>
        <v>108</v>
      </c>
      <c r="B34" s="3">
        <f t="shared" si="4"/>
        <v>15.363185453229002</v>
      </c>
      <c r="C34" s="3" t="e">
        <f t="shared" si="1"/>
        <v>#VALUE!</v>
      </c>
      <c r="D34" s="3" t="e">
        <f t="shared" si="2"/>
        <v>#VALUE!</v>
      </c>
    </row>
    <row r="35" spans="1:4" x14ac:dyDescent="0.2">
      <c r="A35" s="4">
        <f t="shared" si="3"/>
        <v>114</v>
      </c>
      <c r="B35" s="3">
        <f t="shared" si="4"/>
        <v>15.630459398205177</v>
      </c>
      <c r="C35" s="3" t="e">
        <f t="shared" si="1"/>
        <v>#VALUE!</v>
      </c>
      <c r="D35" s="3" t="e">
        <f t="shared" si="2"/>
        <v>#VALUE!</v>
      </c>
    </row>
    <row r="36" spans="1:4" x14ac:dyDescent="0.2">
      <c r="A36" s="4">
        <f t="shared" si="3"/>
        <v>120</v>
      </c>
      <c r="B36" s="3">
        <f t="shared" si="4"/>
        <v>15.888317599336082</v>
      </c>
      <c r="C36" s="3" t="e">
        <f t="shared" si="1"/>
        <v>#VALUE!</v>
      </c>
      <c r="D36" s="3" t="e">
        <f t="shared" si="2"/>
        <v>#VALUE!</v>
      </c>
    </row>
    <row r="37" spans="1:4" x14ac:dyDescent="0.2">
      <c r="A37" s="4">
        <f t="shared" si="3"/>
        <v>126</v>
      </c>
      <c r="B37" s="3">
        <f t="shared" si="4"/>
        <v>16.137538781493415</v>
      </c>
      <c r="C37" s="3" t="e">
        <f t="shared" si="1"/>
        <v>#VALUE!</v>
      </c>
      <c r="D37" s="3" t="e">
        <f t="shared" si="2"/>
        <v>#VALUE!</v>
      </c>
    </row>
    <row r="38" spans="1:4" x14ac:dyDescent="0.2">
      <c r="A38" s="4">
        <f t="shared" si="3"/>
        <v>132</v>
      </c>
      <c r="B38" s="3">
        <f t="shared" si="4"/>
        <v>16.378803745509448</v>
      </c>
      <c r="C38" s="3" t="e">
        <f t="shared" si="1"/>
        <v>#VALUE!</v>
      </c>
      <c r="D38" s="3" t="e">
        <f t="shared" si="2"/>
        <v>#VALUE!</v>
      </c>
    </row>
    <row r="39" spans="1:4" x14ac:dyDescent="0.2">
      <c r="A39" s="4">
        <f t="shared" si="3"/>
        <v>138</v>
      </c>
      <c r="B39" s="3">
        <f t="shared" si="4"/>
        <v>16.61271152114999</v>
      </c>
      <c r="C39" s="3" t="e">
        <f t="shared" si="1"/>
        <v>#VALUE!</v>
      </c>
      <c r="D39" s="3" t="e">
        <f t="shared" si="2"/>
        <v>#VALUE!</v>
      </c>
    </row>
    <row r="40" spans="1:4" x14ac:dyDescent="0.2">
      <c r="A40" s="4">
        <f t="shared" si="3"/>
        <v>144</v>
      </c>
      <c r="B40" s="3">
        <f t="shared" si="4"/>
        <v>16.839792276409284</v>
      </c>
      <c r="C40" s="3" t="e">
        <f t="shared" si="1"/>
        <v>#VALUE!</v>
      </c>
      <c r="D40" s="3" t="e">
        <f t="shared" si="2"/>
        <v>#VALUE!</v>
      </c>
    </row>
    <row r="41" spans="1:4" x14ac:dyDescent="0.2">
      <c r="A41" s="4">
        <f t="shared" si="3"/>
        <v>150</v>
      </c>
      <c r="B41" s="3">
        <f t="shared" si="4"/>
        <v>17.060517741263389</v>
      </c>
      <c r="C41" s="3" t="e">
        <f t="shared" si="1"/>
        <v>#VALUE!</v>
      </c>
      <c r="D41" s="3" t="e">
        <f t="shared" si="2"/>
        <v>#VALUE!</v>
      </c>
    </row>
    <row r="42" spans="1:4" x14ac:dyDescent="0.2">
      <c r="A42" s="4">
        <f t="shared" si="3"/>
        <v>156</v>
      </c>
      <c r="B42" s="3">
        <f t="shared" si="4"/>
        <v>17.275309703830548</v>
      </c>
      <c r="C42" s="3" t="e">
        <f t="shared" si="1"/>
        <v>#VALUE!</v>
      </c>
      <c r="D42" s="3" t="e">
        <f t="shared" si="2"/>
        <v>#VALUE!</v>
      </c>
    </row>
    <row r="43" spans="1:4" x14ac:dyDescent="0.2">
      <c r="A43" s="4">
        <f t="shared" si="3"/>
        <v>162</v>
      </c>
      <c r="B43" s="3">
        <f t="shared" si="4"/>
        <v>17.484546995169904</v>
      </c>
      <c r="C43" s="3" t="e">
        <f t="shared" si="1"/>
        <v>#VALUE!</v>
      </c>
      <c r="D43" s="3" t="e">
        <f t="shared" si="2"/>
        <v>#VALUE!</v>
      </c>
    </row>
    <row r="44" spans="1:4" x14ac:dyDescent="0.2">
      <c r="A44" s="4">
        <f t="shared" si="3"/>
        <v>168</v>
      </c>
      <c r="B44" s="3">
        <f t="shared" si="4"/>
        <v>17.688571277106579</v>
      </c>
      <c r="C44" s="3" t="e">
        <f t="shared" si="1"/>
        <v>#VALUE!</v>
      </c>
      <c r="D44" s="3" t="e">
        <f t="shared" si="2"/>
        <v>#VALUE!</v>
      </c>
    </row>
    <row r="45" spans="1:4" x14ac:dyDescent="0.2">
      <c r="A45" s="4">
        <f t="shared" si="3"/>
        <v>174</v>
      </c>
      <c r="B45" s="3">
        <f t="shared" si="4"/>
        <v>17.88769187326784</v>
      </c>
      <c r="C45" s="3" t="e">
        <f t="shared" si="1"/>
        <v>#VALUE!</v>
      </c>
      <c r="D45" s="3" t="e">
        <f t="shared" si="2"/>
        <v>#VALUE!</v>
      </c>
    </row>
    <row r="46" spans="1:4" x14ac:dyDescent="0.2">
      <c r="A46" s="4">
        <f t="shared" si="3"/>
        <v>180</v>
      </c>
      <c r="B46" s="3">
        <f t="shared" si="4"/>
        <v>18.082189828762985</v>
      </c>
      <c r="C46" s="3" t="e">
        <f t="shared" si="1"/>
        <v>#VALUE!</v>
      </c>
      <c r="D46" s="3" t="e">
        <f t="shared" si="2"/>
        <v>#VALUE!</v>
      </c>
    </row>
    <row r="47" spans="1:4" x14ac:dyDescent="0.2">
      <c r="A47" s="4">
        <f t="shared" si="3"/>
        <v>186</v>
      </c>
      <c r="B47" s="3">
        <f t="shared" si="4"/>
        <v>18.272321343064572</v>
      </c>
      <c r="C47" s="3" t="e">
        <f t="shared" si="1"/>
        <v>#VALUE!</v>
      </c>
      <c r="D47" s="3" t="e">
        <f t="shared" si="2"/>
        <v>#VALUE!</v>
      </c>
    </row>
    <row r="48" spans="1:4" x14ac:dyDescent="0.2">
      <c r="A48" s="4">
        <f t="shared" si="3"/>
        <v>192</v>
      </c>
      <c r="B48" s="3">
        <f t="shared" si="4"/>
        <v>18.458320689802772</v>
      </c>
      <c r="C48" s="3" t="e">
        <f t="shared" si="1"/>
        <v>#VALUE!</v>
      </c>
      <c r="D48" s="3" t="e">
        <f t="shared" si="2"/>
        <v>#VALUE!</v>
      </c>
    </row>
    <row r="49" spans="1:4" x14ac:dyDescent="0.2">
      <c r="A49" s="4">
        <f t="shared" si="3"/>
        <v>198</v>
      </c>
      <c r="B49" s="3">
        <f t="shared" si="4"/>
        <v>18.640402713672568</v>
      </c>
      <c r="C49" s="3" t="e">
        <f t="shared" si="1"/>
        <v>#VALUE!</v>
      </c>
      <c r="D49" s="3" t="e">
        <f t="shared" si="2"/>
        <v>#VALUE!</v>
      </c>
    </row>
    <row r="50" spans="1:4" x14ac:dyDescent="0.2">
      <c r="A50" s="4">
        <f t="shared" si="3"/>
        <v>204</v>
      </c>
      <c r="B50" s="3">
        <f t="shared" si="4"/>
        <v>18.818764976563127</v>
      </c>
      <c r="C50" s="3" t="e">
        <f t="shared" si="1"/>
        <v>#VALUE!</v>
      </c>
      <c r="D50" s="3" t="e">
        <f t="shared" si="2"/>
        <v>#VALUE!</v>
      </c>
    </row>
    <row r="51" spans="1:4" x14ac:dyDescent="0.2">
      <c r="A51" s="4">
        <f t="shared" si="3"/>
        <v>210</v>
      </c>
      <c r="B51" s="3">
        <f t="shared" si="4"/>
        <v>18.993589610978635</v>
      </c>
      <c r="C51" s="3" t="e">
        <f t="shared" si="1"/>
        <v>#VALUE!</v>
      </c>
      <c r="D51" s="3" t="e">
        <f t="shared" si="2"/>
        <v>#VALUE!</v>
      </c>
    </row>
    <row r="52" spans="1:4" x14ac:dyDescent="0.2">
      <c r="A52" s="4">
        <f t="shared" si="3"/>
        <v>216</v>
      </c>
      <c r="B52" s="3">
        <f t="shared" si="4"/>
        <v>19.165044927833861</v>
      </c>
      <c r="C52" s="3" t="e">
        <f t="shared" si="1"/>
        <v>#VALUE!</v>
      </c>
      <c r="D52" s="3" t="e">
        <f t="shared" si="2"/>
        <v>#VALUE!</v>
      </c>
    </row>
    <row r="53" spans="1:4" x14ac:dyDescent="0.2">
      <c r="A53" s="4">
        <f t="shared" si="3"/>
        <v>222</v>
      </c>
      <c r="B53" s="3">
        <f t="shared" si="4"/>
        <v>19.333286817045462</v>
      </c>
      <c r="C53" s="3" t="e">
        <f t="shared" si="1"/>
        <v>#VALUE!</v>
      </c>
      <c r="D53" s="3" t="e">
        <f t="shared" si="2"/>
        <v>#VALUE!</v>
      </c>
    </row>
    <row r="54" spans="1:4" x14ac:dyDescent="0.2">
      <c r="A54" s="4">
        <f t="shared" si="3"/>
        <v>228</v>
      </c>
      <c r="B54" s="3">
        <f t="shared" si="4"/>
        <v>19.498459972461291</v>
      </c>
      <c r="C54" s="3" t="e">
        <f t="shared" si="1"/>
        <v>#VALUE!</v>
      </c>
      <c r="D54" s="3" t="e">
        <f t="shared" si="2"/>
        <v>#VALUE!</v>
      </c>
    </row>
    <row r="55" spans="1:4" x14ac:dyDescent="0.2">
      <c r="A55" s="4">
        <f t="shared" si="3"/>
        <v>234</v>
      </c>
      <c r="B55" s="3">
        <f t="shared" si="4"/>
        <v>19.660698967169964</v>
      </c>
      <c r="C55" s="3" t="e">
        <f t="shared" si="1"/>
        <v>#VALUE!</v>
      </c>
      <c r="D55" s="3" t="e">
        <f t="shared" si="2"/>
        <v>#VALUE!</v>
      </c>
    </row>
    <row r="56" spans="1:4" x14ac:dyDescent="0.2">
      <c r="A56" s="4">
        <f t="shared" si="3"/>
        <v>240</v>
      </c>
      <c r="B56" s="3">
        <f t="shared" si="4"/>
        <v>19.820129200807784</v>
      </c>
      <c r="C56" s="3" t="e">
        <f t="shared" si="1"/>
        <v>#VALUE!</v>
      </c>
      <c r="D56" s="3" t="e">
        <f t="shared" si="2"/>
        <v>#VALUE!</v>
      </c>
    </row>
    <row r="57" spans="1:4" x14ac:dyDescent="0.2">
      <c r="A57" s="4">
        <f t="shared" si="3"/>
        <v>246</v>
      </c>
      <c r="B57" s="3">
        <f t="shared" si="4"/>
        <v>19.976867736897972</v>
      </c>
      <c r="C57" s="3" t="e">
        <f t="shared" si="1"/>
        <v>#VALUE!</v>
      </c>
      <c r="D57" s="3" t="e">
        <f t="shared" si="2"/>
        <v>#VALUE!</v>
      </c>
    </row>
    <row r="58" spans="1:4" x14ac:dyDescent="0.2">
      <c r="A58" s="4">
        <f t="shared" si="3"/>
        <v>252</v>
      </c>
      <c r="B58" s="3">
        <f t="shared" si="4"/>
        <v>20.131024045340776</v>
      </c>
      <c r="C58" s="3" t="e">
        <f t="shared" si="1"/>
        <v>#VALUE!</v>
      </c>
      <c r="D58" s="3" t="e">
        <f t="shared" si="2"/>
        <v>#VALUE!</v>
      </c>
    </row>
    <row r="59" spans="1:4" x14ac:dyDescent="0.2">
      <c r="A59" s="4">
        <f t="shared" si="3"/>
        <v>258</v>
      </c>
      <c r="B59" s="3">
        <f t="shared" si="4"/>
        <v>20.282700662786528</v>
      </c>
      <c r="C59" s="3" t="e">
        <f t="shared" si="1"/>
        <v>#VALUE!</v>
      </c>
      <c r="D59" s="3" t="e">
        <f t="shared" si="2"/>
        <v>#VALUE!</v>
      </c>
    </row>
    <row r="60" spans="1:4" x14ac:dyDescent="0.2">
      <c r="A60" s="4">
        <f t="shared" si="3"/>
        <v>264</v>
      </c>
      <c r="B60" s="3">
        <f t="shared" si="4"/>
        <v>20.431993781659855</v>
      </c>
      <c r="C60" s="3" t="e">
        <f t="shared" si="1"/>
        <v>#VALUE!</v>
      </c>
      <c r="D60" s="3" t="e">
        <f t="shared" si="2"/>
        <v>#VALUE!</v>
      </c>
    </row>
    <row r="61" spans="1:4" x14ac:dyDescent="0.2">
      <c r="A61" s="4">
        <f t="shared" si="3"/>
        <v>270</v>
      </c>
      <c r="B61" s="3">
        <f t="shared" si="4"/>
        <v>20.578993776980035</v>
      </c>
      <c r="C61" s="3" t="e">
        <f t="shared" si="1"/>
        <v>#VALUE!</v>
      </c>
      <c r="D61" s="3" t="e">
        <f t="shared" si="2"/>
        <v>#VALUE!</v>
      </c>
    </row>
    <row r="62" spans="1:4" x14ac:dyDescent="0.2">
      <c r="A62" s="4">
        <f t="shared" si="3"/>
        <v>276</v>
      </c>
      <c r="B62" s="3">
        <f t="shared" si="4"/>
        <v>20.723785678774426</v>
      </c>
      <c r="C62" s="3" t="e">
        <f t="shared" si="1"/>
        <v>#VALUE!</v>
      </c>
      <c r="D62" s="3" t="e">
        <f t="shared" si="2"/>
        <v>#VALUE!</v>
      </c>
    </row>
    <row r="63" spans="1:4" x14ac:dyDescent="0.2">
      <c r="A63" s="4">
        <f t="shared" si="3"/>
        <v>282</v>
      </c>
      <c r="B63" s="3">
        <f t="shared" si="4"/>
        <v>20.866449596757374</v>
      </c>
      <c r="C63" s="3" t="e">
        <f t="shared" si="1"/>
        <v>#VALUE!</v>
      </c>
      <c r="D63" s="3" t="e">
        <f t="shared" si="2"/>
        <v>#VALUE!</v>
      </c>
    </row>
    <row r="64" spans="1:4" x14ac:dyDescent="0.2">
      <c r="A64" s="4">
        <f t="shared" si="3"/>
        <v>288</v>
      </c>
      <c r="B64" s="3">
        <f t="shared" si="4"/>
        <v>21.007061103004641</v>
      </c>
      <c r="C64" s="3" t="e">
        <f t="shared" si="1"/>
        <v>#VALUE!</v>
      </c>
      <c r="D64" s="3" t="e">
        <f t="shared" si="2"/>
        <v>#VALUE!</v>
      </c>
    </row>
    <row r="65" spans="1:4" x14ac:dyDescent="0.2">
      <c r="A65" s="4">
        <f t="shared" si="3"/>
        <v>294</v>
      </c>
      <c r="B65" s="3">
        <f t="shared" si="4"/>
        <v>21.145691577561717</v>
      </c>
      <c r="C65" s="3" t="e">
        <f t="shared" si="1"/>
        <v>#VALUE!</v>
      </c>
      <c r="D65" s="3" t="e">
        <f t="shared" si="2"/>
        <v>#VALUE!</v>
      </c>
    </row>
    <row r="66" spans="1:4" x14ac:dyDescent="0.2">
      <c r="A66" s="4">
        <f t="shared" si="3"/>
        <v>300</v>
      </c>
      <c r="B66" s="3">
        <f t="shared" si="4"/>
        <v>21.282408521254862</v>
      </c>
      <c r="C66" s="3" t="e">
        <f t="shared" si="1"/>
        <v>#VALUE!</v>
      </c>
      <c r="D66" s="3" t="e">
        <f t="shared" si="2"/>
        <v>#VALUE!</v>
      </c>
    </row>
    <row r="67" spans="1:4" x14ac:dyDescent="0.2">
      <c r="A67" s="4">
        <f t="shared" si="3"/>
        <v>306</v>
      </c>
      <c r="B67" s="3">
        <f t="shared" si="4"/>
        <v>21.417275839407324</v>
      </c>
      <c r="C67" s="3" t="e">
        <f t="shared" si="1"/>
        <v>#VALUE!</v>
      </c>
      <c r="D67" s="3" t="e">
        <f t="shared" si="2"/>
        <v>#VALUE!</v>
      </c>
    </row>
    <row r="68" spans="1:4" x14ac:dyDescent="0.2">
      <c r="A68" s="4">
        <f t="shared" si="3"/>
        <v>312</v>
      </c>
      <c r="B68" s="3">
        <f t="shared" si="4"/>
        <v>21.550354099681236</v>
      </c>
      <c r="C68" s="3" t="e">
        <f t="shared" si="1"/>
        <v>#VALUE!</v>
      </c>
      <c r="D68" s="3" t="e">
        <f t="shared" si="2"/>
        <v>#VALUE!</v>
      </c>
    </row>
    <row r="69" spans="1:4" x14ac:dyDescent="0.2">
      <c r="A69" s="4">
        <f t="shared" si="3"/>
        <v>318</v>
      </c>
      <c r="B69" s="3">
        <f t="shared" si="4"/>
        <v>21.681700766854142</v>
      </c>
      <c r="C69" s="3" t="e">
        <f t="shared" si="1"/>
        <v>#VALUE!</v>
      </c>
      <c r="D69" s="3" t="e">
        <f t="shared" si="2"/>
        <v>#VALUE!</v>
      </c>
    </row>
    <row r="70" spans="1:4" x14ac:dyDescent="0.2">
      <c r="A70" s="4">
        <f t="shared" si="3"/>
        <v>324</v>
      </c>
      <c r="B70" s="3">
        <f t="shared" si="4"/>
        <v>21.811370416987636</v>
      </c>
      <c r="C70" s="3" t="e">
        <f t="shared" si="1"/>
        <v>#VALUE!</v>
      </c>
      <c r="D70" s="3" t="e">
        <f t="shared" si="2"/>
        <v>#VALUE!</v>
      </c>
    </row>
    <row r="71" spans="1:4" x14ac:dyDescent="0.2">
      <c r="A71" s="4">
        <f t="shared" si="3"/>
        <v>330</v>
      </c>
      <c r="B71" s="3">
        <f t="shared" si="4"/>
        <v>21.939414933142903</v>
      </c>
      <c r="C71" s="3" t="e">
        <f t="shared" si="1"/>
        <v>#VALUE!</v>
      </c>
      <c r="D71" s="3" t="e">
        <f t="shared" si="2"/>
        <v>#VALUE!</v>
      </c>
    </row>
    <row r="72" spans="1:4" x14ac:dyDescent="0.2">
      <c r="A72" s="4">
        <f t="shared" si="3"/>
        <v>336</v>
      </c>
      <c r="B72" s="3">
        <f t="shared" si="4"/>
        <v>22.065883684538118</v>
      </c>
      <c r="C72" s="3" t="e">
        <f t="shared" si="1"/>
        <v>#VALUE!</v>
      </c>
      <c r="D72" s="3" t="e">
        <f t="shared" si="2"/>
        <v>#VALUE!</v>
      </c>
    </row>
    <row r="73" spans="1:4" x14ac:dyDescent="0.2">
      <c r="A73" s="4">
        <f t="shared" si="3"/>
        <v>342</v>
      </c>
      <c r="B73" s="3">
        <f t="shared" si="4"/>
        <v>22.190823690817616</v>
      </c>
      <c r="C73" s="3" t="e">
        <f t="shared" si="1"/>
        <v>#VALUE!</v>
      </c>
      <c r="D73" s="3" t="e">
        <f t="shared" si="2"/>
        <v>#VALUE!</v>
      </c>
    </row>
    <row r="74" spans="1:4" x14ac:dyDescent="0.2">
      <c r="A74" s="4">
        <f t="shared" si="3"/>
        <v>348</v>
      </c>
      <c r="B74" s="3">
        <f t="shared" si="4"/>
        <v>22.314279772908293</v>
      </c>
      <c r="C74" s="3" t="e">
        <f t="shared" si="1"/>
        <v>#VALUE!</v>
      </c>
      <c r="D74" s="3" t="e">
        <f t="shared" si="2"/>
        <v>#VALUE!</v>
      </c>
    </row>
    <row r="75" spans="1:4" x14ac:dyDescent="0.2">
      <c r="A75" s="4">
        <f t="shared" si="3"/>
        <v>354</v>
      </c>
      <c r="B75" s="3">
        <f t="shared" si="4"/>
        <v>22.43629469176954</v>
      </c>
      <c r="C75" s="3" t="e">
        <f t="shared" si="1"/>
        <v>#VALUE!</v>
      </c>
      <c r="D75" s="3" t="e">
        <f t="shared" si="2"/>
        <v>#VALUE!</v>
      </c>
    </row>
    <row r="76" spans="1:4" x14ac:dyDescent="0.2">
      <c r="A76" s="4">
        <f t="shared" si="3"/>
        <v>360</v>
      </c>
      <c r="B76" s="3">
        <f>$B$5*(POWER(A76,(1-$C$5)))</f>
        <v>22.981496131585082</v>
      </c>
      <c r="C76" s="3" t="e">
        <f t="shared" si="1"/>
        <v>#VALUE!</v>
      </c>
      <c r="D76" s="3" t="e">
        <f t="shared" si="2"/>
        <v>#VALUE!</v>
      </c>
    </row>
    <row r="77" spans="1:4" x14ac:dyDescent="0.2">
      <c r="A77" s="4">
        <f t="shared" si="3"/>
        <v>366</v>
      </c>
      <c r="B77" s="3">
        <f t="shared" ref="B77:B140" si="5">$B$5*(POWER(A77,(1-$C$5)))</f>
        <v>23.104903551252665</v>
      </c>
      <c r="C77" s="3" t="e">
        <f t="shared" si="1"/>
        <v>#VALUE!</v>
      </c>
      <c r="D77" s="3" t="e">
        <f t="shared" si="2"/>
        <v>#VALUE!</v>
      </c>
    </row>
    <row r="78" spans="1:4" x14ac:dyDescent="0.2">
      <c r="A78" s="4">
        <f t="shared" si="3"/>
        <v>372</v>
      </c>
      <c r="B78" s="3">
        <f t="shared" si="5"/>
        <v>23.226950842791304</v>
      </c>
      <c r="C78" s="3" t="e">
        <f t="shared" si="1"/>
        <v>#VALUE!</v>
      </c>
      <c r="D78" s="3" t="e">
        <f t="shared" si="2"/>
        <v>#VALUE!</v>
      </c>
    </row>
    <row r="79" spans="1:4" x14ac:dyDescent="0.2">
      <c r="A79" s="4">
        <f t="shared" si="3"/>
        <v>378</v>
      </c>
      <c r="B79" s="3">
        <f t="shared" si="5"/>
        <v>23.347674576998021</v>
      </c>
      <c r="C79" s="3" t="e">
        <f t="shared" si="1"/>
        <v>#VALUE!</v>
      </c>
      <c r="D79" s="3" t="e">
        <f t="shared" si="2"/>
        <v>#VALUE!</v>
      </c>
    </row>
    <row r="80" spans="1:4" x14ac:dyDescent="0.2">
      <c r="A80" s="4">
        <f t="shared" si="3"/>
        <v>384</v>
      </c>
      <c r="B80" s="3">
        <f t="shared" si="5"/>
        <v>23.467109779411604</v>
      </c>
      <c r="C80" s="3" t="e">
        <f t="shared" si="1"/>
        <v>#VALUE!</v>
      </c>
      <c r="D80" s="3" t="e">
        <f t="shared" si="2"/>
        <v>#VALUE!</v>
      </c>
    </row>
    <row r="81" spans="1:4" x14ac:dyDescent="0.2">
      <c r="A81" s="4">
        <f t="shared" si="3"/>
        <v>390</v>
      </c>
      <c r="B81" s="3">
        <f t="shared" si="5"/>
        <v>23.585290018613499</v>
      </c>
      <c r="C81" s="3" t="e">
        <f t="shared" si="1"/>
        <v>#VALUE!</v>
      </c>
      <c r="D81" s="3" t="e">
        <f t="shared" si="2"/>
        <v>#VALUE!</v>
      </c>
    </row>
    <row r="82" spans="1:4" x14ac:dyDescent="0.2">
      <c r="A82" s="4">
        <f t="shared" ref="A82:A145" si="6">A81+6</f>
        <v>396</v>
      </c>
      <c r="B82" s="3">
        <f t="shared" si="5"/>
        <v>23.702247488208215</v>
      </c>
      <c r="C82" s="3" t="e">
        <f t="shared" si="1"/>
        <v>#VALUE!</v>
      </c>
      <c r="D82" s="3" t="e">
        <f t="shared" si="2"/>
        <v>#VALUE!</v>
      </c>
    </row>
    <row r="83" spans="1:4" x14ac:dyDescent="0.2">
      <c r="A83" s="4">
        <f t="shared" si="6"/>
        <v>402</v>
      </c>
      <c r="B83" s="3">
        <f t="shared" si="5"/>
        <v>23.81801308302445</v>
      </c>
      <c r="C83" s="3" t="e">
        <f t="shared" si="1"/>
        <v>#VALUE!</v>
      </c>
      <c r="D83" s="3" t="e">
        <f t="shared" si="2"/>
        <v>#VALUE!</v>
      </c>
    </row>
    <row r="84" spans="1:4" x14ac:dyDescent="0.2">
      <c r="A84" s="4">
        <f t="shared" si="6"/>
        <v>408</v>
      </c>
      <c r="B84" s="3">
        <f t="shared" si="5"/>
        <v>23.932616470023888</v>
      </c>
      <c r="C84" s="3" t="e">
        <f t="shared" si="1"/>
        <v>#VALUE!</v>
      </c>
      <c r="D84" s="3" t="e">
        <f t="shared" si="2"/>
        <v>#VALUE!</v>
      </c>
    </row>
    <row r="85" spans="1:4" x14ac:dyDescent="0.2">
      <c r="A85" s="4">
        <f t="shared" si="6"/>
        <v>414</v>
      </c>
      <c r="B85" s="3">
        <f t="shared" si="5"/>
        <v>24.046086154357436</v>
      </c>
      <c r="C85" s="3" t="e">
        <f t="shared" si="1"/>
        <v>#VALUE!</v>
      </c>
      <c r="D85" s="3" t="e">
        <f t="shared" si="2"/>
        <v>#VALUE!</v>
      </c>
    </row>
    <row r="86" spans="1:4" x14ac:dyDescent="0.2">
      <c r="A86" s="4">
        <f t="shared" si="6"/>
        <v>420</v>
      </c>
      <c r="B86" s="3">
        <f t="shared" si="5"/>
        <v>24.158449540966188</v>
      </c>
      <c r="C86" s="3" t="e">
        <f t="shared" si="1"/>
        <v>#VALUE!</v>
      </c>
      <c r="D86" s="3" t="e">
        <f t="shared" si="2"/>
        <v>#VALUE!</v>
      </c>
    </row>
    <row r="87" spans="1:4" x14ac:dyDescent="0.2">
      <c r="A87" s="4">
        <f t="shared" si="6"/>
        <v>426</v>
      </c>
      <c r="B87" s="3">
        <f t="shared" si="5"/>
        <v>24.269732992086702</v>
      </c>
      <c r="C87" s="3" t="e">
        <f t="shared" si="1"/>
        <v>#VALUE!</v>
      </c>
      <c r="D87" s="3" t="e">
        <f t="shared" si="2"/>
        <v>#VALUE!</v>
      </c>
    </row>
    <row r="88" spans="1:4" x14ac:dyDescent="0.2">
      <c r="A88" s="4">
        <f t="shared" si="6"/>
        <v>432</v>
      </c>
      <c r="B88" s="3">
        <f t="shared" si="5"/>
        <v>24.379961880986432</v>
      </c>
      <c r="C88" s="3" t="e">
        <f t="shared" si="1"/>
        <v>#VALUE!</v>
      </c>
      <c r="D88" s="3" t="e">
        <f t="shared" si="2"/>
        <v>#VALUE!</v>
      </c>
    </row>
    <row r="89" spans="1:4" x14ac:dyDescent="0.2">
      <c r="A89" s="4">
        <f t="shared" si="6"/>
        <v>438</v>
      </c>
      <c r="B89" s="3">
        <f t="shared" si="5"/>
        <v>24.489160642225283</v>
      </c>
      <c r="C89" s="3" t="e">
        <f t="shared" si="1"/>
        <v>#VALUE!</v>
      </c>
      <c r="D89" s="3" t="e">
        <f t="shared" si="2"/>
        <v>#VALUE!</v>
      </c>
    </row>
    <row r="90" spans="1:4" x14ac:dyDescent="0.2">
      <c r="A90" s="4">
        <f t="shared" si="6"/>
        <v>444</v>
      </c>
      <c r="B90" s="3">
        <f t="shared" si="5"/>
        <v>24.597352818712093</v>
      </c>
      <c r="C90" s="3" t="e">
        <f t="shared" si="1"/>
        <v>#VALUE!</v>
      </c>
      <c r="D90" s="3" t="e">
        <f t="shared" si="2"/>
        <v>#VALUE!</v>
      </c>
    </row>
    <row r="91" spans="1:4" x14ac:dyDescent="0.2">
      <c r="A91" s="4">
        <f t="shared" si="6"/>
        <v>450</v>
      </c>
      <c r="B91" s="3">
        <f t="shared" si="5"/>
        <v>24.704561105800842</v>
      </c>
      <c r="C91" s="3" t="e">
        <f t="shared" si="1"/>
        <v>#VALUE!</v>
      </c>
      <c r="D91" s="3" t="e">
        <f t="shared" si="2"/>
        <v>#VALUE!</v>
      </c>
    </row>
    <row r="92" spans="1:4" x14ac:dyDescent="0.2">
      <c r="A92" s="4">
        <f t="shared" si="6"/>
        <v>456</v>
      </c>
      <c r="B92" s="3">
        <f t="shared" si="5"/>
        <v>24.810807392649579</v>
      </c>
      <c r="C92" s="3" t="e">
        <f t="shared" si="1"/>
        <v>#VALUE!</v>
      </c>
      <c r="D92" s="3" t="e">
        <f t="shared" si="2"/>
        <v>#VALUE!</v>
      </c>
    </row>
    <row r="93" spans="1:4" x14ac:dyDescent="0.2">
      <c r="A93" s="4">
        <f t="shared" si="6"/>
        <v>462</v>
      </c>
      <c r="B93" s="3">
        <f t="shared" si="5"/>
        <v>24.916112801045763</v>
      </c>
      <c r="C93" s="3" t="e">
        <f t="shared" si="1"/>
        <v>#VALUE!</v>
      </c>
      <c r="D93" s="3" t="e">
        <f t="shared" si="2"/>
        <v>#VALUE!</v>
      </c>
    </row>
    <row r="94" spans="1:4" x14ac:dyDescent="0.2">
      <c r="A94" s="4">
        <f t="shared" si="6"/>
        <v>468</v>
      </c>
      <c r="B94" s="3">
        <f t="shared" si="5"/>
        <v>25.020497721883835</v>
      </c>
      <c r="C94" s="3" t="e">
        <f t="shared" si="1"/>
        <v>#VALUE!</v>
      </c>
      <c r="D94" s="3" t="e">
        <f t="shared" si="2"/>
        <v>#VALUE!</v>
      </c>
    </row>
    <row r="95" spans="1:4" x14ac:dyDescent="0.2">
      <c r="A95" s="4">
        <f t="shared" si="6"/>
        <v>474</v>
      </c>
      <c r="B95" s="3">
        <f t="shared" si="5"/>
        <v>25.123981849465206</v>
      </c>
      <c r="C95" s="3" t="e">
        <f t="shared" si="1"/>
        <v>#VALUE!</v>
      </c>
      <c r="D95" s="3" t="e">
        <f t="shared" si="2"/>
        <v>#VALUE!</v>
      </c>
    </row>
    <row r="96" spans="1:4" x14ac:dyDescent="0.2">
      <c r="A96" s="4">
        <f t="shared" si="6"/>
        <v>480</v>
      </c>
      <c r="B96" s="3">
        <f t="shared" si="5"/>
        <v>25.226584213776519</v>
      </c>
      <c r="C96" s="3" t="e">
        <f t="shared" si="1"/>
        <v>#VALUE!</v>
      </c>
      <c r="D96" s="3" t="e">
        <f t="shared" si="2"/>
        <v>#VALUE!</v>
      </c>
    </row>
    <row r="97" spans="1:4" x14ac:dyDescent="0.2">
      <c r="A97" s="4">
        <f t="shared" si="6"/>
        <v>486</v>
      </c>
      <c r="B97" s="3">
        <f t="shared" si="5"/>
        <v>25.328323210888996</v>
      </c>
      <c r="C97" s="3" t="e">
        <f t="shared" si="1"/>
        <v>#VALUE!</v>
      </c>
      <c r="D97" s="3" t="e">
        <f t="shared" si="2"/>
        <v>#VALUE!</v>
      </c>
    </row>
    <row r="98" spans="1:4" x14ac:dyDescent="0.2">
      <c r="A98" s="4">
        <f t="shared" si="6"/>
        <v>492</v>
      </c>
      <c r="B98" s="3">
        <f t="shared" si="5"/>
        <v>25.429216631609904</v>
      </c>
      <c r="C98" s="3" t="e">
        <f t="shared" si="1"/>
        <v>#VALUE!</v>
      </c>
      <c r="D98" s="3" t="e">
        <f t="shared" si="2"/>
        <v>#VALUE!</v>
      </c>
    </row>
    <row r="99" spans="1:4" x14ac:dyDescent="0.2">
      <c r="A99" s="4">
        <f t="shared" si="6"/>
        <v>498</v>
      </c>
      <c r="B99" s="3">
        <f t="shared" si="5"/>
        <v>25.529281688506899</v>
      </c>
      <c r="C99" s="3" t="e">
        <f t="shared" si="1"/>
        <v>#VALUE!</v>
      </c>
      <c r="D99" s="3" t="e">
        <f t="shared" si="2"/>
        <v>#VALUE!</v>
      </c>
    </row>
    <row r="100" spans="1:4" x14ac:dyDescent="0.2">
      <c r="A100" s="4">
        <f t="shared" si="6"/>
        <v>504</v>
      </c>
      <c r="B100" s="3">
        <f t="shared" si="5"/>
        <v>25.628535041415791</v>
      </c>
      <c r="C100" s="3" t="e">
        <f t="shared" si="1"/>
        <v>#VALUE!</v>
      </c>
      <c r="D100" s="3" t="e">
        <f t="shared" si="2"/>
        <v>#VALUE!</v>
      </c>
    </row>
    <row r="101" spans="1:4" x14ac:dyDescent="0.2">
      <c r="A101" s="4">
        <f t="shared" si="6"/>
        <v>510</v>
      </c>
      <c r="B101" s="3">
        <f t="shared" si="5"/>
        <v>25.726992821533997</v>
      </c>
      <c r="C101" s="3" t="e">
        <f t="shared" si="1"/>
        <v>#VALUE!</v>
      </c>
      <c r="D101" s="3" t="e">
        <f t="shared" si="2"/>
        <v>#VALUE!</v>
      </c>
    </row>
    <row r="102" spans="1:4" x14ac:dyDescent="0.2">
      <c r="A102" s="4">
        <f t="shared" si="6"/>
        <v>516</v>
      </c>
      <c r="B102" s="3">
        <f t="shared" si="5"/>
        <v>25.824670654193724</v>
      </c>
      <c r="C102" s="3" t="e">
        <f t="shared" si="1"/>
        <v>#VALUE!</v>
      </c>
      <c r="D102" s="3" t="e">
        <f t="shared" si="2"/>
        <v>#VALUE!</v>
      </c>
    </row>
    <row r="103" spans="1:4" x14ac:dyDescent="0.2">
      <c r="A103" s="4">
        <f t="shared" si="6"/>
        <v>522</v>
      </c>
      <c r="B103" s="3">
        <f t="shared" si="5"/>
        <v>25.921583680401582</v>
      </c>
      <c r="C103" s="3" t="e">
        <f t="shared" si="1"/>
        <v>#VALUE!</v>
      </c>
      <c r="D103" s="3" t="e">
        <f t="shared" si="2"/>
        <v>#VALUE!</v>
      </c>
    </row>
    <row r="104" spans="1:4" x14ac:dyDescent="0.2">
      <c r="A104" s="4">
        <f t="shared" si="6"/>
        <v>528</v>
      </c>
      <c r="B104" s="3">
        <f t="shared" si="5"/>
        <v>26.017746577225012</v>
      </c>
      <c r="C104" s="3" t="e">
        <f t="shared" si="1"/>
        <v>#VALUE!</v>
      </c>
      <c r="D104" s="3" t="e">
        <f t="shared" si="2"/>
        <v>#VALUE!</v>
      </c>
    </row>
    <row r="105" spans="1:4" x14ac:dyDescent="0.2">
      <c r="A105" s="4">
        <f t="shared" si="6"/>
        <v>534</v>
      </c>
      <c r="B105" s="3">
        <f t="shared" si="5"/>
        <v>26.113173577099399</v>
      </c>
      <c r="C105" s="3" t="e">
        <f t="shared" si="1"/>
        <v>#VALUE!</v>
      </c>
      <c r="D105" s="3" t="e">
        <f t="shared" si="2"/>
        <v>#VALUE!</v>
      </c>
    </row>
    <row r="106" spans="1:4" x14ac:dyDescent="0.2">
      <c r="A106" s="4">
        <f t="shared" si="6"/>
        <v>540</v>
      </c>
      <c r="B106" s="3">
        <f t="shared" si="5"/>
        <v>26.207878486124603</v>
      </c>
      <c r="C106" s="3" t="e">
        <f t="shared" si="1"/>
        <v>#VALUE!</v>
      </c>
      <c r="D106" s="3" t="e">
        <f t="shared" si="2"/>
        <v>#VALUE!</v>
      </c>
    </row>
    <row r="107" spans="1:4" x14ac:dyDescent="0.2">
      <c r="A107" s="4">
        <f t="shared" si="6"/>
        <v>546</v>
      </c>
      <c r="B107" s="3">
        <f t="shared" si="5"/>
        <v>26.301874701414381</v>
      </c>
      <c r="C107" s="3" t="e">
        <f t="shared" si="1"/>
        <v>#VALUE!</v>
      </c>
      <c r="D107" s="3" t="e">
        <f t="shared" si="2"/>
        <v>#VALUE!</v>
      </c>
    </row>
    <row r="108" spans="1:4" x14ac:dyDescent="0.2">
      <c r="A108" s="4">
        <f t="shared" si="6"/>
        <v>552</v>
      </c>
      <c r="B108" s="3">
        <f t="shared" si="5"/>
        <v>26.395175227557527</v>
      </c>
      <c r="C108" s="3" t="e">
        <f t="shared" si="1"/>
        <v>#VALUE!</v>
      </c>
      <c r="D108" s="3" t="e">
        <f t="shared" si="2"/>
        <v>#VALUE!</v>
      </c>
    </row>
    <row r="109" spans="1:4" x14ac:dyDescent="0.2">
      <c r="A109" s="4">
        <f t="shared" si="6"/>
        <v>558</v>
      </c>
      <c r="B109" s="3">
        <f t="shared" si="5"/>
        <v>26.487792692245336</v>
      </c>
      <c r="C109" s="3" t="e">
        <f t="shared" si="1"/>
        <v>#VALUE!</v>
      </c>
      <c r="D109" s="3" t="e">
        <f t="shared" si="2"/>
        <v>#VALUE!</v>
      </c>
    </row>
    <row r="110" spans="1:4" x14ac:dyDescent="0.2">
      <c r="A110" s="4">
        <f t="shared" si="6"/>
        <v>564</v>
      </c>
      <c r="B110" s="3">
        <f t="shared" si="5"/>
        <v>26.579739361116186</v>
      </c>
      <c r="C110" s="3" t="e">
        <f t="shared" si="1"/>
        <v>#VALUE!</v>
      </c>
      <c r="D110" s="3" t="e">
        <f t="shared" si="2"/>
        <v>#VALUE!</v>
      </c>
    </row>
    <row r="111" spans="1:4" x14ac:dyDescent="0.2">
      <c r="A111" s="4">
        <f t="shared" si="6"/>
        <v>570</v>
      </c>
      <c r="B111" s="3">
        <f t="shared" si="5"/>
        <v>26.671027151864152</v>
      </c>
      <c r="C111" s="3" t="e">
        <f t="shared" si="1"/>
        <v>#VALUE!</v>
      </c>
      <c r="D111" s="3" t="e">
        <f t="shared" si="2"/>
        <v>#VALUE!</v>
      </c>
    </row>
    <row r="112" spans="1:4" x14ac:dyDescent="0.2">
      <c r="A112" s="4">
        <f t="shared" si="6"/>
        <v>576</v>
      </c>
      <c r="B112" s="3">
        <f t="shared" si="5"/>
        <v>26.76166764765572</v>
      </c>
      <c r="C112" s="3" t="e">
        <f t="shared" si="1"/>
        <v>#VALUE!</v>
      </c>
      <c r="D112" s="3" t="e">
        <f t="shared" si="2"/>
        <v>#VALUE!</v>
      </c>
    </row>
    <row r="113" spans="1:4" x14ac:dyDescent="0.2">
      <c r="A113" s="4">
        <f t="shared" si="6"/>
        <v>582</v>
      </c>
      <c r="B113" s="3">
        <f t="shared" si="5"/>
        <v>26.85167210989518</v>
      </c>
      <c r="C113" s="3" t="e">
        <f t="shared" si="1"/>
        <v>#VALUE!</v>
      </c>
      <c r="D113" s="3" t="e">
        <f t="shared" si="2"/>
        <v>#VALUE!</v>
      </c>
    </row>
    <row r="114" spans="1:4" x14ac:dyDescent="0.2">
      <c r="A114" s="4">
        <f t="shared" si="6"/>
        <v>588</v>
      </c>
      <c r="B114" s="3">
        <f t="shared" si="5"/>
        <v>26.941051490376733</v>
      </c>
      <c r="C114" s="3" t="e">
        <f t="shared" si="1"/>
        <v>#VALUE!</v>
      </c>
      <c r="D114" s="3" t="e">
        <f t="shared" si="2"/>
        <v>#VALUE!</v>
      </c>
    </row>
    <row r="115" spans="1:4" x14ac:dyDescent="0.2">
      <c r="A115" s="4">
        <f t="shared" si="6"/>
        <v>594</v>
      </c>
      <c r="B115" s="3">
        <f t="shared" si="5"/>
        <v>27.029816442858731</v>
      </c>
      <c r="C115" s="3" t="e">
        <f t="shared" si="1"/>
        <v>#VALUE!</v>
      </c>
      <c r="D115" s="3" t="e">
        <f t="shared" si="2"/>
        <v>#VALUE!</v>
      </c>
    </row>
    <row r="116" spans="1:4" x14ac:dyDescent="0.2">
      <c r="A116" s="4">
        <f t="shared" si="6"/>
        <v>600</v>
      </c>
      <c r="B116" s="3">
        <f t="shared" si="5"/>
        <v>27.117977334093123</v>
      </c>
      <c r="C116" s="3" t="e">
        <f t="shared" si="1"/>
        <v>#VALUE!</v>
      </c>
      <c r="D116" s="3" t="e">
        <f t="shared" si="2"/>
        <v>#VALUE!</v>
      </c>
    </row>
    <row r="117" spans="1:4" x14ac:dyDescent="0.2">
      <c r="A117" s="4">
        <f t="shared" si="6"/>
        <v>606</v>
      </c>
      <c r="B117" s="3">
        <f t="shared" si="5"/>
        <v>27.205544254340754</v>
      </c>
      <c r="C117" s="3" t="e">
        <f t="shared" si="1"/>
        <v>#VALUE!</v>
      </c>
      <c r="D117" s="3" t="e">
        <f t="shared" si="2"/>
        <v>#VALUE!</v>
      </c>
    </row>
    <row r="118" spans="1:4" x14ac:dyDescent="0.2">
      <c r="A118" s="4">
        <f t="shared" si="6"/>
        <v>612</v>
      </c>
      <c r="B118" s="3">
        <f t="shared" si="5"/>
        <v>27.292527027401565</v>
      </c>
      <c r="C118" s="3" t="e">
        <f t="shared" si="1"/>
        <v>#VALUE!</v>
      </c>
      <c r="D118" s="3" t="e">
        <f t="shared" si="2"/>
        <v>#VALUE!</v>
      </c>
    </row>
    <row r="119" spans="1:4" x14ac:dyDescent="0.2">
      <c r="A119" s="4">
        <f t="shared" si="6"/>
        <v>618</v>
      </c>
      <c r="B119" s="3">
        <f t="shared" si="5"/>
        <v>27.378935220186328</v>
      </c>
      <c r="C119" s="3" t="e">
        <f t="shared" si="1"/>
        <v>#VALUE!</v>
      </c>
      <c r="D119" s="3" t="e">
        <f t="shared" si="2"/>
        <v>#VALUE!</v>
      </c>
    </row>
    <row r="120" spans="1:4" x14ac:dyDescent="0.2">
      <c r="A120" s="4">
        <f t="shared" si="6"/>
        <v>624</v>
      </c>
      <c r="B120" s="3">
        <f t="shared" si="5"/>
        <v>27.464778151855345</v>
      </c>
      <c r="C120" s="3" t="e">
        <f t="shared" si="1"/>
        <v>#VALUE!</v>
      </c>
      <c r="D120" s="3" t="e">
        <f t="shared" si="2"/>
        <v>#VALUE!</v>
      </c>
    </row>
    <row r="121" spans="1:4" x14ac:dyDescent="0.2">
      <c r="A121" s="4">
        <f t="shared" si="6"/>
        <v>630</v>
      </c>
      <c r="B121" s="3">
        <f t="shared" si="5"/>
        <v>27.550064902547543</v>
      </c>
      <c r="C121" s="3" t="e">
        <f t="shared" si="1"/>
        <v>#VALUE!</v>
      </c>
      <c r="D121" s="3" t="e">
        <f t="shared" si="2"/>
        <v>#VALUE!</v>
      </c>
    </row>
    <row r="122" spans="1:4" x14ac:dyDescent="0.2">
      <c r="A122" s="4">
        <f t="shared" si="6"/>
        <v>636</v>
      </c>
      <c r="B122" s="3">
        <f t="shared" si="5"/>
        <v>27.634804321722019</v>
      </c>
      <c r="C122" s="3" t="e">
        <f t="shared" si="1"/>
        <v>#VALUE!</v>
      </c>
      <c r="D122" s="3" t="e">
        <f t="shared" si="2"/>
        <v>#VALUE!</v>
      </c>
    </row>
    <row r="123" spans="1:4" x14ac:dyDescent="0.2">
      <c r="A123" s="4">
        <f t="shared" si="6"/>
        <v>642</v>
      </c>
      <c r="B123" s="3">
        <f t="shared" si="5"/>
        <v>27.719005036132774</v>
      </c>
      <c r="C123" s="3" t="e">
        <f t="shared" si="1"/>
        <v>#VALUE!</v>
      </c>
      <c r="D123" s="3" t="e">
        <f t="shared" si="2"/>
        <v>#VALUE!</v>
      </c>
    </row>
    <row r="124" spans="1:4" x14ac:dyDescent="0.2">
      <c r="A124" s="4">
        <f t="shared" si="6"/>
        <v>648</v>
      </c>
      <c r="B124" s="3">
        <f t="shared" si="5"/>
        <v>27.802675457456054</v>
      </c>
      <c r="C124" s="3" t="e">
        <f t="shared" si="1"/>
        <v>#VALUE!</v>
      </c>
      <c r="D124" s="3" t="e">
        <f t="shared" si="2"/>
        <v>#VALUE!</v>
      </c>
    </row>
    <row r="125" spans="1:4" x14ac:dyDescent="0.2">
      <c r="A125" s="4">
        <f t="shared" si="6"/>
        <v>654</v>
      </c>
      <c r="B125" s="3">
        <f t="shared" si="5"/>
        <v>27.885823789588454</v>
      </c>
      <c r="C125" s="3" t="e">
        <f t="shared" si="1"/>
        <v>#VALUE!</v>
      </c>
      <c r="D125" s="3" t="e">
        <f t="shared" si="2"/>
        <v>#VALUE!</v>
      </c>
    </row>
    <row r="126" spans="1:4" x14ac:dyDescent="0.2">
      <c r="A126" s="4">
        <f t="shared" si="6"/>
        <v>660</v>
      </c>
      <c r="B126" s="3">
        <f t="shared" si="5"/>
        <v>27.968458035632842</v>
      </c>
      <c r="C126" s="3" t="e">
        <f t="shared" si="1"/>
        <v>#VALUE!</v>
      </c>
      <c r="D126" s="3" t="e">
        <f t="shared" si="2"/>
        <v>#VALUE!</v>
      </c>
    </row>
    <row r="127" spans="1:4" x14ac:dyDescent="0.2">
      <c r="A127" s="4">
        <f t="shared" si="6"/>
        <v>666</v>
      </c>
      <c r="B127" s="3">
        <f t="shared" si="5"/>
        <v>28.050586004588308</v>
      </c>
      <c r="C127" s="3" t="e">
        <f t="shared" si="1"/>
        <v>#VALUE!</v>
      </c>
      <c r="D127" s="3" t="e">
        <f t="shared" si="2"/>
        <v>#VALUE!</v>
      </c>
    </row>
    <row r="128" spans="1:4" x14ac:dyDescent="0.2">
      <c r="A128" s="4">
        <f t="shared" si="6"/>
        <v>672</v>
      </c>
      <c r="B128" s="3">
        <f t="shared" si="5"/>
        <v>28.132215317759048</v>
      </c>
      <c r="C128" s="3" t="e">
        <f t="shared" si="1"/>
        <v>#VALUE!</v>
      </c>
      <c r="D128" s="3" t="e">
        <f t="shared" si="2"/>
        <v>#VALUE!</v>
      </c>
    </row>
    <row r="129" spans="1:4" x14ac:dyDescent="0.2">
      <c r="A129" s="4">
        <f t="shared" si="6"/>
        <v>678</v>
      </c>
      <c r="B129" s="3">
        <f t="shared" si="5"/>
        <v>28.213353414896481</v>
      </c>
      <c r="C129" s="3" t="e">
        <f t="shared" si="1"/>
        <v>#VALUE!</v>
      </c>
      <c r="D129" s="3" t="e">
        <f t="shared" si="2"/>
        <v>#VALUE!</v>
      </c>
    </row>
    <row r="130" spans="1:4" x14ac:dyDescent="0.2">
      <c r="A130" s="4">
        <f t="shared" si="6"/>
        <v>684</v>
      </c>
      <c r="B130" s="3">
        <f t="shared" si="5"/>
        <v>28.294007560088016</v>
      </c>
      <c r="C130" s="3" t="e">
        <f t="shared" si="1"/>
        <v>#VALUE!</v>
      </c>
      <c r="D130" s="3" t="e">
        <f t="shared" si="2"/>
        <v>#VALUE!</v>
      </c>
    </row>
    <row r="131" spans="1:4" x14ac:dyDescent="0.2">
      <c r="A131" s="4">
        <f t="shared" si="6"/>
        <v>690</v>
      </c>
      <c r="B131" s="3">
        <f t="shared" si="5"/>
        <v>28.374184847404884</v>
      </c>
      <c r="C131" s="3" t="e">
        <f t="shared" si="1"/>
        <v>#VALUE!</v>
      </c>
      <c r="D131" s="3" t="e">
        <f t="shared" si="2"/>
        <v>#VALUE!</v>
      </c>
    </row>
    <row r="132" spans="1:4" x14ac:dyDescent="0.2">
      <c r="A132" s="4">
        <f t="shared" si="6"/>
        <v>696</v>
      </c>
      <c r="B132" s="3">
        <f t="shared" si="5"/>
        <v>28.453892206321029</v>
      </c>
      <c r="C132" s="3" t="e">
        <f t="shared" si="1"/>
        <v>#VALUE!</v>
      </c>
      <c r="D132" s="3" t="e">
        <f t="shared" si="2"/>
        <v>#VALUE!</v>
      </c>
    </row>
    <row r="133" spans="1:4" x14ac:dyDescent="0.2">
      <c r="A133" s="4">
        <f t="shared" si="6"/>
        <v>702</v>
      </c>
      <c r="B133" s="3">
        <f t="shared" si="5"/>
        <v>28.53313640691422</v>
      </c>
      <c r="C133" s="3" t="e">
        <f t="shared" si="1"/>
        <v>#VALUE!</v>
      </c>
      <c r="D133" s="3" t="e">
        <f t="shared" si="2"/>
        <v>#VALUE!</v>
      </c>
    </row>
    <row r="134" spans="1:4" x14ac:dyDescent="0.2">
      <c r="A134" s="4">
        <f t="shared" si="6"/>
        <v>708</v>
      </c>
      <c r="B134" s="3">
        <f t="shared" si="5"/>
        <v>28.611924064859839</v>
      </c>
      <c r="C134" s="3" t="e">
        <f t="shared" si="1"/>
        <v>#VALUE!</v>
      </c>
      <c r="D134" s="3" t="e">
        <f t="shared" si="2"/>
        <v>#VALUE!</v>
      </c>
    </row>
    <row r="135" spans="1:4" x14ac:dyDescent="0.2">
      <c r="A135" s="4">
        <f t="shared" si="6"/>
        <v>714</v>
      </c>
      <c r="B135" s="3">
        <f t="shared" si="5"/>
        <v>28.690261646227299</v>
      </c>
      <c r="C135" s="3" t="e">
        <f t="shared" si="1"/>
        <v>#VALUE!</v>
      </c>
      <c r="D135" s="3" t="e">
        <f t="shared" si="2"/>
        <v>#VALUE!</v>
      </c>
    </row>
    <row r="136" spans="1:4" x14ac:dyDescent="0.2">
      <c r="A136" s="4">
        <f t="shared" si="6"/>
        <v>720</v>
      </c>
      <c r="B136" s="3">
        <f t="shared" si="5"/>
        <v>28.768155472088683</v>
      </c>
      <c r="C136" s="3" t="e">
        <f t="shared" si="1"/>
        <v>#VALUE!</v>
      </c>
      <c r="D136" s="3" t="e">
        <f t="shared" si="2"/>
        <v>#VALUE!</v>
      </c>
    </row>
    <row r="137" spans="1:4" x14ac:dyDescent="0.2">
      <c r="A137" s="4">
        <f t="shared" si="6"/>
        <v>726</v>
      </c>
      <c r="B137" s="3">
        <f t="shared" si="5"/>
        <v>28.845611722948018</v>
      </c>
      <c r="C137" s="3" t="e">
        <f t="shared" si="1"/>
        <v>#VALUE!</v>
      </c>
      <c r="D137" s="3" t="e">
        <f t="shared" si="2"/>
        <v>#VALUE!</v>
      </c>
    </row>
    <row r="138" spans="1:4" x14ac:dyDescent="0.2">
      <c r="A138" s="4">
        <f t="shared" si="6"/>
        <v>732</v>
      </c>
      <c r="B138" s="3">
        <f t="shared" si="5"/>
        <v>28.922636443000183</v>
      </c>
      <c r="C138" s="3" t="e">
        <f t="shared" si="1"/>
        <v>#VALUE!</v>
      </c>
      <c r="D138" s="3" t="e">
        <f t="shared" si="2"/>
        <v>#VALUE!</v>
      </c>
    </row>
    <row r="139" spans="1:4" x14ac:dyDescent="0.2">
      <c r="A139" s="4">
        <f t="shared" si="6"/>
        <v>738</v>
      </c>
      <c r="B139" s="3">
        <f t="shared" si="5"/>
        <v>28.999235544226718</v>
      </c>
      <c r="C139" s="3" t="e">
        <f t="shared" si="1"/>
        <v>#VALUE!</v>
      </c>
      <c r="D139" s="3" t="e">
        <f t="shared" si="2"/>
        <v>#VALUE!</v>
      </c>
    </row>
    <row r="140" spans="1:4" x14ac:dyDescent="0.2">
      <c r="A140" s="4">
        <f t="shared" si="6"/>
        <v>744</v>
      </c>
      <c r="B140" s="3">
        <f t="shared" si="5"/>
        <v>29.075414810336564</v>
      </c>
      <c r="C140" s="3" t="e">
        <f t="shared" si="1"/>
        <v>#VALUE!</v>
      </c>
      <c r="D140" s="3" t="e">
        <f t="shared" si="2"/>
        <v>#VALUE!</v>
      </c>
    </row>
    <row r="141" spans="1:4" x14ac:dyDescent="0.2">
      <c r="A141" s="4">
        <f t="shared" si="6"/>
        <v>750</v>
      </c>
      <c r="B141" s="3">
        <f t="shared" ref="B141:B204" si="7">$B$5*(POWER(A141,(1-$C$5)))</f>
        <v>29.151179900558482</v>
      </c>
      <c r="C141" s="3" t="e">
        <f t="shared" si="1"/>
        <v>#VALUE!</v>
      </c>
      <c r="D141" s="3" t="e">
        <f t="shared" si="2"/>
        <v>#VALUE!</v>
      </c>
    </row>
    <row r="142" spans="1:4" x14ac:dyDescent="0.2">
      <c r="A142" s="4">
        <f t="shared" si="6"/>
        <v>756</v>
      </c>
      <c r="B142" s="3">
        <f t="shared" si="7"/>
        <v>29.226536353292015</v>
      </c>
      <c r="C142" s="3" t="e">
        <f t="shared" si="1"/>
        <v>#VALUE!</v>
      </c>
      <c r="D142" s="3" t="e">
        <f t="shared" si="2"/>
        <v>#VALUE!</v>
      </c>
    </row>
    <row r="143" spans="1:4" x14ac:dyDescent="0.2">
      <c r="A143" s="4">
        <f t="shared" si="6"/>
        <v>762</v>
      </c>
      <c r="B143" s="3">
        <f t="shared" si="7"/>
        <v>29.301489589623337</v>
      </c>
      <c r="C143" s="3" t="e">
        <f t="shared" si="1"/>
        <v>#VALUE!</v>
      </c>
      <c r="D143" s="3" t="e">
        <f t="shared" si="2"/>
        <v>#VALUE!</v>
      </c>
    </row>
    <row r="144" spans="1:4" x14ac:dyDescent="0.2">
      <c r="A144" s="4">
        <f t="shared" si="6"/>
        <v>768</v>
      </c>
      <c r="B144" s="3">
        <f t="shared" si="7"/>
        <v>29.376044916711969</v>
      </c>
      <c r="C144" s="3" t="e">
        <f t="shared" si="1"/>
        <v>#VALUE!</v>
      </c>
      <c r="D144" s="3" t="e">
        <f t="shared" si="2"/>
        <v>#VALUE!</v>
      </c>
    </row>
    <row r="145" spans="1:4" x14ac:dyDescent="0.2">
      <c r="A145" s="4">
        <f t="shared" si="6"/>
        <v>774</v>
      </c>
      <c r="B145" s="3">
        <f t="shared" si="7"/>
        <v>29.450207531054069</v>
      </c>
      <c r="C145" s="3" t="e">
        <f t="shared" si="1"/>
        <v>#VALUE!</v>
      </c>
      <c r="D145" s="3" t="e">
        <f t="shared" si="2"/>
        <v>#VALUE!</v>
      </c>
    </row>
    <row r="146" spans="1:4" x14ac:dyDescent="0.2">
      <c r="A146" s="4">
        <f t="shared" ref="A146:A209" si="8">A145+6</f>
        <v>780</v>
      </c>
      <c r="B146" s="3">
        <f t="shared" si="7"/>
        <v>29.523982521627769</v>
      </c>
      <c r="C146" s="3" t="e">
        <f t="shared" si="1"/>
        <v>#VALUE!</v>
      </c>
      <c r="D146" s="3" t="e">
        <f t="shared" si="2"/>
        <v>#VALUE!</v>
      </c>
    </row>
    <row r="147" spans="1:4" x14ac:dyDescent="0.2">
      <c r="A147" s="4">
        <f t="shared" si="8"/>
        <v>786</v>
      </c>
      <c r="B147" s="3">
        <f t="shared" si="7"/>
        <v>29.597374872925737</v>
      </c>
      <c r="C147" s="3" t="e">
        <f t="shared" si="1"/>
        <v>#VALUE!</v>
      </c>
      <c r="D147" s="3" t="e">
        <f t="shared" si="2"/>
        <v>#VALUE!</v>
      </c>
    </row>
    <row r="148" spans="1:4" x14ac:dyDescent="0.2">
      <c r="A148" s="4">
        <f t="shared" si="8"/>
        <v>792</v>
      </c>
      <c r="B148" s="3">
        <f t="shared" si="7"/>
        <v>29.670389467879577</v>
      </c>
      <c r="C148" s="3" t="e">
        <f t="shared" si="1"/>
        <v>#VALUE!</v>
      </c>
      <c r="D148" s="3" t="e">
        <f t="shared" si="2"/>
        <v>#VALUE!</v>
      </c>
    </row>
    <row r="149" spans="1:4" x14ac:dyDescent="0.2">
      <c r="A149" s="4">
        <f t="shared" si="8"/>
        <v>798</v>
      </c>
      <c r="B149" s="3">
        <f t="shared" si="7"/>
        <v>29.743031090681093</v>
      </c>
      <c r="C149" s="3" t="e">
        <f t="shared" si="1"/>
        <v>#VALUE!</v>
      </c>
      <c r="D149" s="3" t="e">
        <f t="shared" si="2"/>
        <v>#VALUE!</v>
      </c>
    </row>
    <row r="150" spans="1:4" x14ac:dyDescent="0.2">
      <c r="A150" s="4">
        <f t="shared" si="8"/>
        <v>804</v>
      </c>
      <c r="B150" s="3">
        <f t="shared" si="7"/>
        <v>29.815304429504522</v>
      </c>
      <c r="C150" s="3" t="e">
        <f t="shared" si="1"/>
        <v>#VALUE!</v>
      </c>
      <c r="D150" s="3" t="e">
        <f t="shared" si="2"/>
        <v>#VALUE!</v>
      </c>
    </row>
    <row r="151" spans="1:4" x14ac:dyDescent="0.2">
      <c r="A151" s="4">
        <f t="shared" si="8"/>
        <v>810</v>
      </c>
      <c r="B151" s="3">
        <f t="shared" si="7"/>
        <v>29.887214079133958</v>
      </c>
      <c r="C151" s="3" t="e">
        <f t="shared" si="1"/>
        <v>#VALUE!</v>
      </c>
      <c r="D151" s="3" t="e">
        <f t="shared" si="2"/>
        <v>#VALUE!</v>
      </c>
    </row>
    <row r="152" spans="1:4" x14ac:dyDescent="0.2">
      <c r="A152" s="4">
        <f t="shared" si="8"/>
        <v>816</v>
      </c>
      <c r="B152" s="3">
        <f t="shared" si="7"/>
        <v>29.95876454350017</v>
      </c>
      <c r="C152" s="3" t="e">
        <f t="shared" si="1"/>
        <v>#VALUE!</v>
      </c>
      <c r="D152" s="3" t="e">
        <f t="shared" si="2"/>
        <v>#VALUE!</v>
      </c>
    </row>
    <row r="153" spans="1:4" x14ac:dyDescent="0.2">
      <c r="A153" s="4">
        <f t="shared" si="8"/>
        <v>822</v>
      </c>
      <c r="B153" s="3">
        <f t="shared" si="7"/>
        <v>30.029960238130137</v>
      </c>
      <c r="C153" s="3" t="e">
        <f t="shared" si="1"/>
        <v>#VALUE!</v>
      </c>
      <c r="D153" s="3" t="e">
        <f t="shared" si="2"/>
        <v>#VALUE!</v>
      </c>
    </row>
    <row r="154" spans="1:4" x14ac:dyDescent="0.2">
      <c r="A154" s="4">
        <f t="shared" si="8"/>
        <v>828</v>
      </c>
      <c r="B154" s="3">
        <f t="shared" si="7"/>
        <v>30.100805492513491</v>
      </c>
      <c r="C154" s="3" t="e">
        <f t="shared" si="1"/>
        <v>#VALUE!</v>
      </c>
      <c r="D154" s="3" t="e">
        <f t="shared" si="2"/>
        <v>#VALUE!</v>
      </c>
    </row>
    <row r="155" spans="1:4" x14ac:dyDescent="0.2">
      <c r="A155" s="4">
        <f t="shared" si="8"/>
        <v>834</v>
      </c>
      <c r="B155" s="3">
        <f t="shared" si="7"/>
        <v>30.171304552388694</v>
      </c>
      <c r="C155" s="3" t="e">
        <f t="shared" si="1"/>
        <v>#VALUE!</v>
      </c>
      <c r="D155" s="3" t="e">
        <f t="shared" si="2"/>
        <v>#VALUE!</v>
      </c>
    </row>
    <row r="156" spans="1:4" x14ac:dyDescent="0.2">
      <c r="A156" s="4">
        <f t="shared" si="8"/>
        <v>840</v>
      </c>
      <c r="B156" s="3">
        <f t="shared" si="7"/>
        <v>30.241461581952688</v>
      </c>
      <c r="C156" s="3" t="e">
        <f t="shared" si="1"/>
        <v>#VALUE!</v>
      </c>
      <c r="D156" s="3" t="e">
        <f t="shared" si="2"/>
        <v>#VALUE!</v>
      </c>
    </row>
    <row r="157" spans="1:4" x14ac:dyDescent="0.2">
      <c r="A157" s="4">
        <f t="shared" si="8"/>
        <v>846</v>
      </c>
      <c r="B157" s="3">
        <f t="shared" si="7"/>
        <v>30.311280665996836</v>
      </c>
      <c r="C157" s="3" t="e">
        <f t="shared" si="1"/>
        <v>#VALUE!</v>
      </c>
      <c r="D157" s="3" t="e">
        <f t="shared" si="2"/>
        <v>#VALUE!</v>
      </c>
    </row>
    <row r="158" spans="1:4" x14ac:dyDescent="0.2">
      <c r="A158" s="4">
        <f t="shared" si="8"/>
        <v>852</v>
      </c>
      <c r="B158" s="3">
        <f t="shared" si="7"/>
        <v>30.380765811972136</v>
      </c>
      <c r="C158" s="3" t="e">
        <f t="shared" si="1"/>
        <v>#VALUE!</v>
      </c>
      <c r="D158" s="3" t="e">
        <f t="shared" si="2"/>
        <v>#VALUE!</v>
      </c>
    </row>
    <row r="159" spans="1:4" x14ac:dyDescent="0.2">
      <c r="A159" s="4">
        <f t="shared" si="8"/>
        <v>858</v>
      </c>
      <c r="B159" s="3">
        <f t="shared" si="7"/>
        <v>30.449920951986758</v>
      </c>
      <c r="C159" s="3" t="e">
        <f t="shared" si="1"/>
        <v>#VALUE!</v>
      </c>
      <c r="D159" s="3" t="e">
        <f t="shared" si="2"/>
        <v>#VALUE!</v>
      </c>
    </row>
    <row r="160" spans="1:4" x14ac:dyDescent="0.2">
      <c r="A160" s="4">
        <f t="shared" si="8"/>
        <v>864</v>
      </c>
      <c r="B160" s="3">
        <f t="shared" si="7"/>
        <v>30.518749944738179</v>
      </c>
      <c r="C160" s="3" t="e">
        <f t="shared" si="1"/>
        <v>#VALUE!</v>
      </c>
      <c r="D160" s="3" t="e">
        <f t="shared" si="2"/>
        <v>#VALUE!</v>
      </c>
    </row>
    <row r="161" spans="1:4" x14ac:dyDescent="0.2">
      <c r="A161" s="4">
        <f t="shared" si="8"/>
        <v>870</v>
      </c>
      <c r="B161" s="3">
        <f t="shared" si="7"/>
        <v>30.587256577383013</v>
      </c>
      <c r="C161" s="3" t="e">
        <f t="shared" si="1"/>
        <v>#VALUE!</v>
      </c>
      <c r="D161" s="3" t="e">
        <f t="shared" si="2"/>
        <v>#VALUE!</v>
      </c>
    </row>
    <row r="162" spans="1:4" x14ac:dyDescent="0.2">
      <c r="A162" s="4">
        <f t="shared" si="8"/>
        <v>876</v>
      </c>
      <c r="B162" s="3">
        <f t="shared" si="7"/>
        <v>30.655444567346382</v>
      </c>
      <c r="C162" s="3" t="e">
        <f t="shared" si="1"/>
        <v>#VALUE!</v>
      </c>
      <c r="D162" s="3" t="e">
        <f t="shared" si="2"/>
        <v>#VALUE!</v>
      </c>
    </row>
    <row r="163" spans="1:4" x14ac:dyDescent="0.2">
      <c r="A163" s="4">
        <f t="shared" si="8"/>
        <v>882</v>
      </c>
      <c r="B163" s="3">
        <f t="shared" si="7"/>
        <v>30.723317564073678</v>
      </c>
      <c r="C163" s="3" t="e">
        <f t="shared" si="1"/>
        <v>#VALUE!</v>
      </c>
      <c r="D163" s="3" t="e">
        <f t="shared" si="2"/>
        <v>#VALUE!</v>
      </c>
    </row>
    <row r="164" spans="1:4" x14ac:dyDescent="0.2">
      <c r="A164" s="4">
        <f t="shared" si="8"/>
        <v>888</v>
      </c>
      <c r="B164" s="3">
        <f t="shared" si="7"/>
        <v>30.790879150726642</v>
      </c>
      <c r="C164" s="3" t="e">
        <f t="shared" si="1"/>
        <v>#VALUE!</v>
      </c>
      <c r="D164" s="3" t="e">
        <f t="shared" si="2"/>
        <v>#VALUE!</v>
      </c>
    </row>
    <row r="165" spans="1:4" x14ac:dyDescent="0.2">
      <c r="A165" s="4">
        <f t="shared" si="8"/>
        <v>894</v>
      </c>
      <c r="B165" s="3">
        <f t="shared" si="7"/>
        <v>30.858132845826006</v>
      </c>
      <c r="C165" s="3" t="e">
        <f t="shared" si="1"/>
        <v>#VALUE!</v>
      </c>
      <c r="D165" s="3" t="e">
        <f t="shared" si="2"/>
        <v>#VALUE!</v>
      </c>
    </row>
    <row r="166" spans="1:4" x14ac:dyDescent="0.2">
      <c r="A166" s="4">
        <f t="shared" si="8"/>
        <v>900</v>
      </c>
      <c r="B166" s="3">
        <f t="shared" si="7"/>
        <v>30.925082104842701</v>
      </c>
      <c r="C166" s="3" t="e">
        <f t="shared" si="1"/>
        <v>#VALUE!</v>
      </c>
      <c r="D166" s="3" t="e">
        <f t="shared" si="2"/>
        <v>#VALUE!</v>
      </c>
    </row>
    <row r="167" spans="1:4" x14ac:dyDescent="0.2">
      <c r="A167" s="4">
        <f t="shared" si="8"/>
        <v>906</v>
      </c>
      <c r="B167" s="3">
        <f t="shared" si="7"/>
        <v>30.991730321739482</v>
      </c>
      <c r="C167" s="3" t="e">
        <f t="shared" si="1"/>
        <v>#VALUE!</v>
      </c>
      <c r="D167" s="3" t="e">
        <f t="shared" si="2"/>
        <v>#VALUE!</v>
      </c>
    </row>
    <row r="168" spans="1:4" x14ac:dyDescent="0.2">
      <c r="A168" s="4">
        <f t="shared" si="8"/>
        <v>912</v>
      </c>
      <c r="B168" s="3">
        <f t="shared" si="7"/>
        <v>31.058080830465077</v>
      </c>
      <c r="C168" s="3" t="e">
        <f t="shared" si="1"/>
        <v>#VALUE!</v>
      </c>
      <c r="D168" s="3" t="e">
        <f t="shared" si="2"/>
        <v>#VALUE!</v>
      </c>
    </row>
    <row r="169" spans="1:4" x14ac:dyDescent="0.2">
      <c r="A169" s="4">
        <f t="shared" si="8"/>
        <v>918</v>
      </c>
      <c r="B169" s="3">
        <f t="shared" si="7"/>
        <v>31.124136906402416</v>
      </c>
      <c r="C169" s="3" t="e">
        <f t="shared" si="1"/>
        <v>#VALUE!</v>
      </c>
      <c r="D169" s="3" t="e">
        <f t="shared" si="2"/>
        <v>#VALUE!</v>
      </c>
    </row>
    <row r="170" spans="1:4" x14ac:dyDescent="0.2">
      <c r="A170" s="4">
        <f t="shared" si="8"/>
        <v>924</v>
      </c>
      <c r="B170" s="3">
        <f t="shared" si="7"/>
        <v>31.189901767772536</v>
      </c>
      <c r="C170" s="3" t="e">
        <f t="shared" si="1"/>
        <v>#VALUE!</v>
      </c>
      <c r="D170" s="3" t="e">
        <f t="shared" si="2"/>
        <v>#VALUE!</v>
      </c>
    </row>
    <row r="171" spans="1:4" x14ac:dyDescent="0.2">
      <c r="A171" s="4">
        <f t="shared" si="8"/>
        <v>930</v>
      </c>
      <c r="B171" s="3">
        <f t="shared" si="7"/>
        <v>31.255378576996236</v>
      </c>
      <c r="C171" s="3" t="e">
        <f t="shared" si="1"/>
        <v>#VALUE!</v>
      </c>
      <c r="D171" s="3" t="e">
        <f t="shared" si="2"/>
        <v>#VALUE!</v>
      </c>
    </row>
    <row r="172" spans="1:4" x14ac:dyDescent="0.2">
      <c r="A172" s="4">
        <f t="shared" si="8"/>
        <v>936</v>
      </c>
      <c r="B172" s="3">
        <f t="shared" si="7"/>
        <v>31.32057044201451</v>
      </c>
      <c r="C172" s="3" t="e">
        <f t="shared" si="1"/>
        <v>#VALUE!</v>
      </c>
      <c r="D172" s="3" t="e">
        <f t="shared" si="2"/>
        <v>#VALUE!</v>
      </c>
    </row>
    <row r="173" spans="1:4" x14ac:dyDescent="0.2">
      <c r="A173" s="4">
        <f t="shared" si="8"/>
        <v>942</v>
      </c>
      <c r="B173" s="3">
        <f t="shared" si="7"/>
        <v>31.385480417569561</v>
      </c>
      <c r="C173" s="3" t="e">
        <f t="shared" si="1"/>
        <v>#VALUE!</v>
      </c>
      <c r="D173" s="3" t="e">
        <f t="shared" si="2"/>
        <v>#VALUE!</v>
      </c>
    </row>
    <row r="174" spans="1:4" x14ac:dyDescent="0.2">
      <c r="A174" s="4">
        <f t="shared" si="8"/>
        <v>948</v>
      </c>
      <c r="B174" s="3">
        <f t="shared" si="7"/>
        <v>31.450111506447769</v>
      </c>
      <c r="C174" s="3" t="e">
        <f t="shared" si="1"/>
        <v>#VALUE!</v>
      </c>
      <c r="D174" s="3" t="e">
        <f t="shared" si="2"/>
        <v>#VALUE!</v>
      </c>
    </row>
    <row r="175" spans="1:4" x14ac:dyDescent="0.2">
      <c r="A175" s="4">
        <f t="shared" si="8"/>
        <v>954</v>
      </c>
      <c r="B175" s="3">
        <f t="shared" si="7"/>
        <v>31.514466660685976</v>
      </c>
      <c r="C175" s="3" t="e">
        <f t="shared" si="1"/>
        <v>#VALUE!</v>
      </c>
      <c r="D175" s="3" t="e">
        <f t="shared" si="2"/>
        <v>#VALUE!</v>
      </c>
    </row>
    <row r="176" spans="1:4" x14ac:dyDescent="0.2">
      <c r="A176" s="4">
        <f t="shared" si="8"/>
        <v>960</v>
      </c>
      <c r="B176" s="3">
        <f t="shared" si="7"/>
        <v>31.578548782742221</v>
      </c>
      <c r="C176" s="3" t="e">
        <f t="shared" si="1"/>
        <v>#VALUE!</v>
      </c>
      <c r="D176" s="3" t="e">
        <f t="shared" si="2"/>
        <v>#VALUE!</v>
      </c>
    </row>
    <row r="177" spans="1:4" x14ac:dyDescent="0.2">
      <c r="A177" s="4">
        <f t="shared" si="8"/>
        <v>966</v>
      </c>
      <c r="B177" s="3">
        <f t="shared" si="7"/>
        <v>31.642360726632514</v>
      </c>
      <c r="C177" s="3" t="e">
        <f t="shared" si="1"/>
        <v>#VALUE!</v>
      </c>
      <c r="D177" s="3" t="e">
        <f t="shared" si="2"/>
        <v>#VALUE!</v>
      </c>
    </row>
    <row r="178" spans="1:4" x14ac:dyDescent="0.2">
      <c r="A178" s="4">
        <f t="shared" si="8"/>
        <v>972</v>
      </c>
      <c r="B178" s="3">
        <f t="shared" si="7"/>
        <v>31.705905299034608</v>
      </c>
      <c r="C178" s="3" t="e">
        <f t="shared" si="1"/>
        <v>#VALUE!</v>
      </c>
      <c r="D178" s="3" t="e">
        <f t="shared" si="2"/>
        <v>#VALUE!</v>
      </c>
    </row>
    <row r="179" spans="1:4" x14ac:dyDescent="0.2">
      <c r="A179" s="4">
        <f t="shared" si="8"/>
        <v>978</v>
      </c>
      <c r="B179" s="3">
        <f t="shared" si="7"/>
        <v>31.769185260359858</v>
      </c>
      <c r="C179" s="3" t="e">
        <f t="shared" si="1"/>
        <v>#VALUE!</v>
      </c>
      <c r="D179" s="3" t="e">
        <f t="shared" si="2"/>
        <v>#VALUE!</v>
      </c>
    </row>
    <row r="180" spans="1:4" x14ac:dyDescent="0.2">
      <c r="A180" s="4">
        <f t="shared" si="8"/>
        <v>984</v>
      </c>
      <c r="B180" s="3">
        <f t="shared" si="7"/>
        <v>31.832203325794534</v>
      </c>
      <c r="C180" s="3" t="e">
        <f t="shared" si="1"/>
        <v>#VALUE!</v>
      </c>
      <c r="D180" s="3" t="e">
        <f t="shared" si="2"/>
        <v>#VALUE!</v>
      </c>
    </row>
    <row r="181" spans="1:4" x14ac:dyDescent="0.2">
      <c r="A181" s="4">
        <f t="shared" si="8"/>
        <v>990</v>
      </c>
      <c r="B181" s="3">
        <f t="shared" si="7"/>
        <v>31.894962166311508</v>
      </c>
      <c r="C181" s="3" t="e">
        <f t="shared" si="1"/>
        <v>#VALUE!</v>
      </c>
      <c r="D181" s="3" t="e">
        <f t="shared" si="2"/>
        <v>#VALUE!</v>
      </c>
    </row>
    <row r="182" spans="1:4" x14ac:dyDescent="0.2">
      <c r="A182" s="4">
        <f t="shared" si="8"/>
        <v>996</v>
      </c>
      <c r="B182" s="3">
        <f t="shared" si="7"/>
        <v>31.957464409653202</v>
      </c>
      <c r="C182" s="3" t="e">
        <f t="shared" si="1"/>
        <v>#VALUE!</v>
      </c>
      <c r="D182" s="3" t="e">
        <f t="shared" si="2"/>
        <v>#VALUE!</v>
      </c>
    </row>
    <row r="183" spans="1:4" x14ac:dyDescent="0.2">
      <c r="A183" s="4">
        <f t="shared" si="8"/>
        <v>1002</v>
      </c>
      <c r="B183" s="3">
        <f t="shared" si="7"/>
        <v>32.019712641287036</v>
      </c>
      <c r="C183" s="3" t="e">
        <f t="shared" si="1"/>
        <v>#VALUE!</v>
      </c>
      <c r="D183" s="3" t="e">
        <f t="shared" si="2"/>
        <v>#VALUE!</v>
      </c>
    </row>
    <row r="184" spans="1:4" x14ac:dyDescent="0.2">
      <c r="A184" s="4">
        <f t="shared" si="8"/>
        <v>1008</v>
      </c>
      <c r="B184" s="3">
        <f t="shared" si="7"/>
        <v>32.081709405334088</v>
      </c>
      <c r="C184" s="3" t="e">
        <f t="shared" si="1"/>
        <v>#VALUE!</v>
      </c>
      <c r="D184" s="3" t="e">
        <f t="shared" si="2"/>
        <v>#VALUE!</v>
      </c>
    </row>
    <row r="185" spans="1:4" x14ac:dyDescent="0.2">
      <c r="A185" s="4">
        <f t="shared" si="8"/>
        <v>1014</v>
      </c>
      <c r="B185" s="3">
        <f t="shared" si="7"/>
        <v>32.143457205472011</v>
      </c>
      <c r="C185" s="3" t="e">
        <f t="shared" si="1"/>
        <v>#VALUE!</v>
      </c>
      <c r="D185" s="3" t="e">
        <f t="shared" si="2"/>
        <v>#VALUE!</v>
      </c>
    </row>
    <row r="186" spans="1:4" x14ac:dyDescent="0.2">
      <c r="A186" s="4">
        <f t="shared" si="8"/>
        <v>1020</v>
      </c>
      <c r="B186" s="3">
        <f t="shared" si="7"/>
        <v>32.204958505812996</v>
      </c>
      <c r="C186" s="3" t="e">
        <f t="shared" si="1"/>
        <v>#VALUE!</v>
      </c>
      <c r="D186" s="3" t="e">
        <f t="shared" si="2"/>
        <v>#VALUE!</v>
      </c>
    </row>
    <row r="187" spans="1:4" x14ac:dyDescent="0.2">
      <c r="A187" s="4">
        <f t="shared" si="8"/>
        <v>1026</v>
      </c>
      <c r="B187" s="3">
        <f t="shared" si="7"/>
        <v>32.266215731757612</v>
      </c>
      <c r="C187" s="3" t="e">
        <f t="shared" si="1"/>
        <v>#VALUE!</v>
      </c>
      <c r="D187" s="3" t="e">
        <f t="shared" si="2"/>
        <v>#VALUE!</v>
      </c>
    </row>
    <row r="188" spans="1:4" x14ac:dyDescent="0.2">
      <c r="A188" s="4">
        <f t="shared" si="8"/>
        <v>1032</v>
      </c>
      <c r="B188" s="3">
        <f t="shared" si="7"/>
        <v>32.327231270825436</v>
      </c>
      <c r="C188" s="3" t="e">
        <f t="shared" si="1"/>
        <v>#VALUE!</v>
      </c>
      <c r="D188" s="3" t="e">
        <f t="shared" si="2"/>
        <v>#VALUE!</v>
      </c>
    </row>
    <row r="189" spans="1:4" x14ac:dyDescent="0.2">
      <c r="A189" s="4">
        <f t="shared" si="8"/>
        <v>1038</v>
      </c>
      <c r="B189" s="3">
        <f t="shared" si="7"/>
        <v>32.388007473462935</v>
      </c>
      <c r="C189" s="3" t="e">
        <f t="shared" si="1"/>
        <v>#VALUE!</v>
      </c>
      <c r="D189" s="3" t="e">
        <f t="shared" si="2"/>
        <v>#VALUE!</v>
      </c>
    </row>
    <row r="190" spans="1:4" x14ac:dyDescent="0.2">
      <c r="A190" s="4">
        <f t="shared" si="8"/>
        <v>1044</v>
      </c>
      <c r="B190" s="3">
        <f t="shared" si="7"/>
        <v>32.448546653829872</v>
      </c>
      <c r="C190" s="3" t="e">
        <f t="shared" si="1"/>
        <v>#VALUE!</v>
      </c>
      <c r="D190" s="3" t="e">
        <f t="shared" si="2"/>
        <v>#VALUE!</v>
      </c>
    </row>
    <row r="191" spans="1:4" x14ac:dyDescent="0.2">
      <c r="A191" s="4">
        <f t="shared" si="8"/>
        <v>1050</v>
      </c>
      <c r="B191" s="3">
        <f t="shared" si="7"/>
        <v>32.508851090564285</v>
      </c>
      <c r="C191" s="3" t="e">
        <f t="shared" si="1"/>
        <v>#VALUE!</v>
      </c>
      <c r="D191" s="3" t="e">
        <f t="shared" si="2"/>
        <v>#VALUE!</v>
      </c>
    </row>
    <row r="192" spans="1:4" x14ac:dyDescent="0.2">
      <c r="A192" s="4">
        <f t="shared" si="8"/>
        <v>1056</v>
      </c>
      <c r="B192" s="3">
        <f t="shared" si="7"/>
        <v>32.568923027527354</v>
      </c>
      <c r="C192" s="3" t="e">
        <f t="shared" si="1"/>
        <v>#VALUE!</v>
      </c>
      <c r="D192" s="3" t="e">
        <f t="shared" si="2"/>
        <v>#VALUE!</v>
      </c>
    </row>
    <row r="193" spans="1:4" x14ac:dyDescent="0.2">
      <c r="A193" s="4">
        <f t="shared" si="8"/>
        <v>1062</v>
      </c>
      <c r="B193" s="3">
        <f t="shared" si="7"/>
        <v>32.628764674528242</v>
      </c>
      <c r="C193" s="3" t="e">
        <f t="shared" si="1"/>
        <v>#VALUE!</v>
      </c>
      <c r="D193" s="3" t="e">
        <f t="shared" si="2"/>
        <v>#VALUE!</v>
      </c>
    </row>
    <row r="194" spans="1:4" x14ac:dyDescent="0.2">
      <c r="A194" s="4">
        <f t="shared" si="8"/>
        <v>1068</v>
      </c>
      <c r="B194" s="3">
        <f t="shared" si="7"/>
        <v>32.688378208030088</v>
      </c>
      <c r="C194" s="3" t="e">
        <f t="shared" si="1"/>
        <v>#VALUE!</v>
      </c>
      <c r="D194" s="3" t="e">
        <f t="shared" si="2"/>
        <v>#VALUE!</v>
      </c>
    </row>
    <row r="195" spans="1:4" x14ac:dyDescent="0.2">
      <c r="A195" s="4">
        <f t="shared" si="8"/>
        <v>1074</v>
      </c>
      <c r="B195" s="3">
        <f t="shared" si="7"/>
        <v>32.747765771837294</v>
      </c>
      <c r="C195" s="3" t="e">
        <f t="shared" si="1"/>
        <v>#VALUE!</v>
      </c>
      <c r="D195" s="3" t="e">
        <f t="shared" si="2"/>
        <v>#VALUE!</v>
      </c>
    </row>
    <row r="196" spans="1:4" x14ac:dyDescent="0.2">
      <c r="A196" s="4">
        <f t="shared" si="8"/>
        <v>1080</v>
      </c>
      <c r="B196" s="3">
        <f t="shared" si="7"/>
        <v>32.806929477764982</v>
      </c>
      <c r="C196" s="3" t="e">
        <f t="shared" si="1"/>
        <v>#VALUE!</v>
      </c>
      <c r="D196" s="3" t="e">
        <f t="shared" si="2"/>
        <v>#VALUE!</v>
      </c>
    </row>
    <row r="197" spans="1:4" x14ac:dyDescent="0.2">
      <c r="A197" s="4">
        <f t="shared" si="8"/>
        <v>1086</v>
      </c>
      <c r="B197" s="3">
        <f t="shared" si="7"/>
        <v>32.865871406291092</v>
      </c>
      <c r="C197" s="3" t="e">
        <f t="shared" si="1"/>
        <v>#VALUE!</v>
      </c>
      <c r="D197" s="3" t="e">
        <f t="shared" si="2"/>
        <v>#VALUE!</v>
      </c>
    </row>
    <row r="198" spans="1:4" x14ac:dyDescent="0.2">
      <c r="A198" s="4">
        <f t="shared" si="8"/>
        <v>1092</v>
      </c>
      <c r="B198" s="3">
        <f t="shared" si="7"/>
        <v>32.924593607191611</v>
      </c>
      <c r="C198" s="3" t="e">
        <f t="shared" si="1"/>
        <v>#VALUE!</v>
      </c>
      <c r="D198" s="3" t="e">
        <f t="shared" si="2"/>
        <v>#VALUE!</v>
      </c>
    </row>
    <row r="199" spans="1:4" x14ac:dyDescent="0.2">
      <c r="A199" s="4">
        <f t="shared" si="8"/>
        <v>1098</v>
      </c>
      <c r="B199" s="3">
        <f t="shared" si="7"/>
        <v>32.983098100159538</v>
      </c>
      <c r="C199" s="3" t="e">
        <f t="shared" si="1"/>
        <v>#VALUE!</v>
      </c>
      <c r="D199" s="3" t="e">
        <f t="shared" si="2"/>
        <v>#VALUE!</v>
      </c>
    </row>
    <row r="200" spans="1:4" x14ac:dyDescent="0.2">
      <c r="A200" s="4">
        <f t="shared" si="8"/>
        <v>1104</v>
      </c>
      <c r="B200" s="3">
        <f t="shared" si="7"/>
        <v>33.041386875408151</v>
      </c>
      <c r="C200" s="3" t="e">
        <f t="shared" si="1"/>
        <v>#VALUE!</v>
      </c>
      <c r="D200" s="3" t="e">
        <f t="shared" si="2"/>
        <v>#VALUE!</v>
      </c>
    </row>
    <row r="201" spans="1:4" x14ac:dyDescent="0.2">
      <c r="A201" s="4">
        <f t="shared" si="8"/>
        <v>1110</v>
      </c>
      <c r="B201" s="3">
        <f t="shared" si="7"/>
        <v>33.099461894258766</v>
      </c>
      <c r="C201" s="3" t="e">
        <f t="shared" si="1"/>
        <v>#VALUE!</v>
      </c>
      <c r="D201" s="3" t="e">
        <f t="shared" si="2"/>
        <v>#VALUE!</v>
      </c>
    </row>
    <row r="202" spans="1:4" x14ac:dyDescent="0.2">
      <c r="A202" s="4">
        <f t="shared" si="8"/>
        <v>1116</v>
      </c>
      <c r="B202" s="3">
        <f t="shared" si="7"/>
        <v>33.157325089713858</v>
      </c>
      <c r="C202" s="3" t="e">
        <f t="shared" si="1"/>
        <v>#VALUE!</v>
      </c>
      <c r="D202" s="3" t="e">
        <f t="shared" si="2"/>
        <v>#VALUE!</v>
      </c>
    </row>
    <row r="203" spans="1:4" x14ac:dyDescent="0.2">
      <c r="A203" s="4">
        <f t="shared" si="8"/>
        <v>1122</v>
      </c>
      <c r="B203" s="3">
        <f t="shared" si="7"/>
        <v>33.214978367015789</v>
      </c>
      <c r="C203" s="3" t="e">
        <f t="shared" si="1"/>
        <v>#VALUE!</v>
      </c>
      <c r="D203" s="3" t="e">
        <f t="shared" si="2"/>
        <v>#VALUE!</v>
      </c>
    </row>
    <row r="204" spans="1:4" x14ac:dyDescent="0.2">
      <c r="A204" s="4">
        <f t="shared" si="8"/>
        <v>1128</v>
      </c>
      <c r="B204" s="3">
        <f t="shared" si="7"/>
        <v>33.272423604191424</v>
      </c>
      <c r="C204" s="3" t="e">
        <f t="shared" si="1"/>
        <v>#VALUE!</v>
      </c>
      <c r="D204" s="3" t="e">
        <f t="shared" si="2"/>
        <v>#VALUE!</v>
      </c>
    </row>
    <row r="205" spans="1:4" x14ac:dyDescent="0.2">
      <c r="A205" s="4">
        <f t="shared" si="8"/>
        <v>1134</v>
      </c>
      <c r="B205" s="3">
        <f t="shared" ref="B205:B256" si="9">$B$5*(POWER(A205,(1-$C$5)))</f>
        <v>33.329662652583359</v>
      </c>
      <c r="C205" s="3" t="e">
        <f t="shared" si="1"/>
        <v>#VALUE!</v>
      </c>
      <c r="D205" s="3" t="e">
        <f t="shared" si="2"/>
        <v>#VALUE!</v>
      </c>
    </row>
    <row r="206" spans="1:4" x14ac:dyDescent="0.2">
      <c r="A206" s="4">
        <f t="shared" si="8"/>
        <v>1140</v>
      </c>
      <c r="B206" s="3">
        <f t="shared" si="9"/>
        <v>33.386697337368076</v>
      </c>
      <c r="C206" s="3" t="e">
        <f t="shared" si="1"/>
        <v>#VALUE!</v>
      </c>
      <c r="D206" s="3" t="e">
        <f t="shared" si="2"/>
        <v>#VALUE!</v>
      </c>
    </row>
    <row r="207" spans="1:4" x14ac:dyDescent="0.2">
      <c r="A207" s="4">
        <f t="shared" si="8"/>
        <v>1146</v>
      </c>
      <c r="B207" s="3">
        <f t="shared" si="9"/>
        <v>33.443529458061214</v>
      </c>
      <c r="C207" s="3" t="e">
        <f t="shared" si="1"/>
        <v>#VALUE!</v>
      </c>
      <c r="D207" s="3" t="e">
        <f t="shared" si="2"/>
        <v>#VALUE!</v>
      </c>
    </row>
    <row r="208" spans="1:4" x14ac:dyDescent="0.2">
      <c r="A208" s="4">
        <f t="shared" si="8"/>
        <v>1152</v>
      </c>
      <c r="B208" s="3">
        <f t="shared" si="9"/>
        <v>33.500160789010614</v>
      </c>
      <c r="C208" s="3" t="e">
        <f t="shared" si="1"/>
        <v>#VALUE!</v>
      </c>
      <c r="D208" s="3" t="e">
        <f t="shared" si="2"/>
        <v>#VALUE!</v>
      </c>
    </row>
    <row r="209" spans="1:4" x14ac:dyDescent="0.2">
      <c r="A209" s="4">
        <f t="shared" si="8"/>
        <v>1158</v>
      </c>
      <c r="B209" s="3">
        <f t="shared" si="9"/>
        <v>33.556593079877317</v>
      </c>
      <c r="C209" s="3" t="e">
        <f t="shared" si="1"/>
        <v>#VALUE!</v>
      </c>
      <c r="D209" s="3" t="e">
        <f t="shared" si="2"/>
        <v>#VALUE!</v>
      </c>
    </row>
    <row r="210" spans="1:4" x14ac:dyDescent="0.2">
      <c r="A210" s="4">
        <f t="shared" ref="A210:A256" si="10">A209+6</f>
        <v>1164</v>
      </c>
      <c r="B210" s="3">
        <f t="shared" si="9"/>
        <v>33.612828056105016</v>
      </c>
      <c r="C210" s="3" t="e">
        <f t="shared" si="1"/>
        <v>#VALUE!</v>
      </c>
      <c r="D210" s="3" t="e">
        <f t="shared" si="2"/>
        <v>#VALUE!</v>
      </c>
    </row>
    <row r="211" spans="1:4" x14ac:dyDescent="0.2">
      <c r="A211" s="4">
        <f t="shared" si="10"/>
        <v>1170</v>
      </c>
      <c r="B211" s="3">
        <f t="shared" si="9"/>
        <v>33.668867419378039</v>
      </c>
      <c r="C211" s="3" t="e">
        <f t="shared" si="1"/>
        <v>#VALUE!</v>
      </c>
      <c r="D211" s="3" t="e">
        <f t="shared" si="2"/>
        <v>#VALUE!</v>
      </c>
    </row>
    <row r="212" spans="1:4" x14ac:dyDescent="0.2">
      <c r="A212" s="4">
        <f t="shared" si="10"/>
        <v>1176</v>
      </c>
      <c r="B212" s="3">
        <f t="shared" si="9"/>
        <v>33.724712848068506</v>
      </c>
      <c r="C212" s="3" t="e">
        <f t="shared" si="1"/>
        <v>#VALUE!</v>
      </c>
      <c r="D212" s="3" t="e">
        <f t="shared" si="2"/>
        <v>#VALUE!</v>
      </c>
    </row>
    <row r="213" spans="1:4" x14ac:dyDescent="0.2">
      <c r="A213" s="4">
        <f t="shared" si="10"/>
        <v>1182</v>
      </c>
      <c r="B213" s="3">
        <f t="shared" si="9"/>
        <v>33.780365997672909</v>
      </c>
      <c r="C213" s="3" t="e">
        <f t="shared" si="1"/>
        <v>#VALUE!</v>
      </c>
      <c r="D213" s="3" t="e">
        <f t="shared" si="2"/>
        <v>#VALUE!</v>
      </c>
    </row>
    <row r="214" spans="1:4" x14ac:dyDescent="0.2">
      <c r="A214" s="4">
        <f t="shared" si="10"/>
        <v>1188</v>
      </c>
      <c r="B214" s="3">
        <f t="shared" si="9"/>
        <v>33.835828501238069</v>
      </c>
      <c r="C214" s="3" t="e">
        <f t="shared" si="1"/>
        <v>#VALUE!</v>
      </c>
      <c r="D214" s="3" t="e">
        <f t="shared" si="2"/>
        <v>#VALUE!</v>
      </c>
    </row>
    <row r="215" spans="1:4" x14ac:dyDescent="0.2">
      <c r="A215" s="4">
        <f t="shared" si="10"/>
        <v>1194</v>
      </c>
      <c r="B215" s="3">
        <f t="shared" si="9"/>
        <v>33.891101969777388</v>
      </c>
      <c r="C215" s="3" t="e">
        <f t="shared" si="1"/>
        <v>#VALUE!</v>
      </c>
      <c r="D215" s="3" t="e">
        <f t="shared" si="2"/>
        <v>#VALUE!</v>
      </c>
    </row>
    <row r="216" spans="1:4" x14ac:dyDescent="0.2">
      <c r="A216" s="4">
        <f t="shared" si="10"/>
        <v>1200</v>
      </c>
      <c r="B216" s="3">
        <f t="shared" si="9"/>
        <v>33.946187992677054</v>
      </c>
      <c r="C216" s="3" t="e">
        <f t="shared" si="1"/>
        <v>#VALUE!</v>
      </c>
      <c r="D216" s="3" t="e">
        <f t="shared" si="2"/>
        <v>#VALUE!</v>
      </c>
    </row>
    <row r="217" spans="1:4" x14ac:dyDescent="0.2">
      <c r="A217" s="4">
        <f t="shared" si="10"/>
        <v>1206</v>
      </c>
      <c r="B217" s="3">
        <f t="shared" si="9"/>
        <v>34.001088138092967</v>
      </c>
      <c r="C217" s="3" t="e">
        <f t="shared" si="1"/>
        <v>#VALUE!</v>
      </c>
      <c r="D217" s="3" t="e">
        <f t="shared" si="2"/>
        <v>#VALUE!</v>
      </c>
    </row>
    <row r="218" spans="1:4" x14ac:dyDescent="0.2">
      <c r="A218" s="4">
        <f t="shared" si="10"/>
        <v>1212</v>
      </c>
      <c r="B218" s="3">
        <f t="shared" si="9"/>
        <v>34.055803953338277</v>
      </c>
      <c r="C218" s="3" t="e">
        <f t="shared" si="1"/>
        <v>#VALUE!</v>
      </c>
      <c r="D218" s="3" t="e">
        <f t="shared" si="2"/>
        <v>#VALUE!</v>
      </c>
    </row>
    <row r="219" spans="1:4" x14ac:dyDescent="0.2">
      <c r="A219" s="4">
        <f t="shared" si="10"/>
        <v>1218</v>
      </c>
      <c r="B219" s="3">
        <f t="shared" si="9"/>
        <v>34.110336965262178</v>
      </c>
      <c r="C219" s="3" t="e">
        <f t="shared" si="1"/>
        <v>#VALUE!</v>
      </c>
      <c r="D219" s="3" t="e">
        <f t="shared" si="2"/>
        <v>#VALUE!</v>
      </c>
    </row>
    <row r="220" spans="1:4" x14ac:dyDescent="0.2">
      <c r="A220" s="4">
        <f t="shared" si="10"/>
        <v>1224</v>
      </c>
      <c r="B220" s="3">
        <f t="shared" si="9"/>
        <v>34.164688680619705</v>
      </c>
      <c r="C220" s="3" t="e">
        <f t="shared" si="1"/>
        <v>#VALUE!</v>
      </c>
      <c r="D220" s="3" t="e">
        <f t="shared" si="2"/>
        <v>#VALUE!</v>
      </c>
    </row>
    <row r="221" spans="1:4" x14ac:dyDescent="0.2">
      <c r="A221" s="4">
        <f t="shared" si="10"/>
        <v>1230</v>
      </c>
      <c r="B221" s="3">
        <f t="shared" si="9"/>
        <v>34.218860586433365</v>
      </c>
      <c r="C221" s="3" t="e">
        <f t="shared" si="1"/>
        <v>#VALUE!</v>
      </c>
      <c r="D221" s="3" t="e">
        <f t="shared" si="2"/>
        <v>#VALUE!</v>
      </c>
    </row>
    <row r="222" spans="1:4" x14ac:dyDescent="0.2">
      <c r="A222" s="4">
        <f t="shared" si="10"/>
        <v>1236</v>
      </c>
      <c r="B222" s="3">
        <f t="shared" si="9"/>
        <v>34.272854150346355</v>
      </c>
      <c r="C222" s="3" t="e">
        <f t="shared" si="1"/>
        <v>#VALUE!</v>
      </c>
      <c r="D222" s="3" t="e">
        <f t="shared" si="2"/>
        <v>#VALUE!</v>
      </c>
    </row>
    <row r="223" spans="1:4" x14ac:dyDescent="0.2">
      <c r="A223" s="4">
        <f t="shared" si="10"/>
        <v>1242</v>
      </c>
      <c r="B223" s="3">
        <f t="shared" si="9"/>
        <v>34.32667082096777</v>
      </c>
      <c r="C223" s="3" t="e">
        <f t="shared" si="1"/>
        <v>#VALUE!</v>
      </c>
      <c r="D223" s="3" t="e">
        <f t="shared" si="2"/>
        <v>#VALUE!</v>
      </c>
    </row>
    <row r="224" spans="1:4" x14ac:dyDescent="0.2">
      <c r="A224" s="4">
        <f t="shared" si="10"/>
        <v>1248</v>
      </c>
      <c r="B224" s="3">
        <f t="shared" si="9"/>
        <v>34.380312028210113</v>
      </c>
      <c r="C224" s="3" t="e">
        <f t="shared" si="1"/>
        <v>#VALUE!</v>
      </c>
      <c r="D224" s="3" t="e">
        <f t="shared" si="2"/>
        <v>#VALUE!</v>
      </c>
    </row>
    <row r="225" spans="1:4" x14ac:dyDescent="0.2">
      <c r="A225" s="4">
        <f t="shared" si="10"/>
        <v>1254</v>
      </c>
      <c r="B225" s="3">
        <f t="shared" si="9"/>
        <v>34.43377918361923</v>
      </c>
      <c r="C225" s="3" t="e">
        <f t="shared" si="1"/>
        <v>#VALUE!</v>
      </c>
      <c r="D225" s="3" t="e">
        <f t="shared" si="2"/>
        <v>#VALUE!</v>
      </c>
    </row>
    <row r="226" spans="1:4" x14ac:dyDescent="0.2">
      <c r="A226" s="4">
        <f t="shared" si="10"/>
        <v>1260</v>
      </c>
      <c r="B226" s="3">
        <f t="shared" si="9"/>
        <v>34.487073680696724</v>
      </c>
      <c r="C226" s="3" t="e">
        <f t="shared" si="1"/>
        <v>#VALUE!</v>
      </c>
      <c r="D226" s="3" t="e">
        <f t="shared" si="2"/>
        <v>#VALUE!</v>
      </c>
    </row>
    <row r="227" spans="1:4" x14ac:dyDescent="0.2">
      <c r="A227" s="4">
        <f t="shared" si="10"/>
        <v>1266</v>
      </c>
      <c r="B227" s="3">
        <f t="shared" si="9"/>
        <v>34.540196895215438</v>
      </c>
      <c r="C227" s="3" t="e">
        <f t="shared" si="1"/>
        <v>#VALUE!</v>
      </c>
      <c r="D227" s="3" t="e">
        <f t="shared" si="2"/>
        <v>#VALUE!</v>
      </c>
    </row>
    <row r="228" spans="1:4" x14ac:dyDescent="0.2">
      <c r="A228" s="4">
        <f t="shared" si="10"/>
        <v>1272</v>
      </c>
      <c r="B228" s="3">
        <f t="shared" si="9"/>
        <v>34.593150185527719</v>
      </c>
      <c r="C228" s="3" t="e">
        <f t="shared" si="1"/>
        <v>#VALUE!</v>
      </c>
      <c r="D228" s="3" t="e">
        <f t="shared" si="2"/>
        <v>#VALUE!</v>
      </c>
    </row>
    <row r="229" spans="1:4" x14ac:dyDescent="0.2">
      <c r="A229" s="4">
        <f t="shared" si="10"/>
        <v>1278</v>
      </c>
      <c r="B229" s="3">
        <f t="shared" si="9"/>
        <v>34.64593489286711</v>
      </c>
      <c r="C229" s="3" t="e">
        <f t="shared" si="1"/>
        <v>#VALUE!</v>
      </c>
      <c r="D229" s="3" t="e">
        <f t="shared" si="2"/>
        <v>#VALUE!</v>
      </c>
    </row>
    <row r="230" spans="1:4" x14ac:dyDescent="0.2">
      <c r="A230" s="4">
        <f t="shared" si="10"/>
        <v>1284</v>
      </c>
      <c r="B230" s="3">
        <f t="shared" si="9"/>
        <v>34.698552341643243</v>
      </c>
      <c r="C230" s="3" t="e">
        <f t="shared" si="1"/>
        <v>#VALUE!</v>
      </c>
      <c r="D230" s="3" t="e">
        <f t="shared" si="2"/>
        <v>#VALUE!</v>
      </c>
    </row>
    <row r="231" spans="1:4" x14ac:dyDescent="0.2">
      <c r="A231" s="4">
        <f t="shared" si="10"/>
        <v>1290</v>
      </c>
      <c r="B231" s="3">
        <f t="shared" si="9"/>
        <v>34.751003839730402</v>
      </c>
      <c r="C231" s="3" t="e">
        <f t="shared" si="1"/>
        <v>#VALUE!</v>
      </c>
      <c r="D231" s="3" t="e">
        <f t="shared" si="2"/>
        <v>#VALUE!</v>
      </c>
    </row>
    <row r="232" spans="1:4" x14ac:dyDescent="0.2">
      <c r="A232" s="4">
        <f t="shared" si="10"/>
        <v>1296</v>
      </c>
      <c r="B232" s="3">
        <f t="shared" si="9"/>
        <v>34.803290678749811</v>
      </c>
      <c r="C232" s="3" t="e">
        <f t="shared" si="1"/>
        <v>#VALUE!</v>
      </c>
      <c r="D232" s="3" t="e">
        <f t="shared" si="2"/>
        <v>#VALUE!</v>
      </c>
    </row>
    <row r="233" spans="1:4" x14ac:dyDescent="0.2">
      <c r="A233" s="4">
        <f t="shared" si="10"/>
        <v>1302</v>
      </c>
      <c r="B233" s="3">
        <f t="shared" si="9"/>
        <v>34.855414134345828</v>
      </c>
      <c r="C233" s="3" t="e">
        <f t="shared" si="1"/>
        <v>#VALUE!</v>
      </c>
      <c r="D233" s="3" t="e">
        <f t="shared" si="2"/>
        <v>#VALUE!</v>
      </c>
    </row>
    <row r="234" spans="1:4" x14ac:dyDescent="0.2">
      <c r="A234" s="4">
        <f t="shared" si="10"/>
        <v>1308</v>
      </c>
      <c r="B234" s="3">
        <f t="shared" si="9"/>
        <v>34.907375466456138</v>
      </c>
      <c r="C234" s="3" t="e">
        <f t="shared" si="1"/>
        <v>#VALUE!</v>
      </c>
      <c r="D234" s="3" t="e">
        <f t="shared" si="2"/>
        <v>#VALUE!</v>
      </c>
    </row>
    <row r="235" spans="1:4" x14ac:dyDescent="0.2">
      <c r="A235" s="4">
        <f t="shared" si="10"/>
        <v>1314</v>
      </c>
      <c r="B235" s="3">
        <f t="shared" si="9"/>
        <v>34.959175919576175</v>
      </c>
      <c r="C235" s="3" t="e">
        <f t="shared" si="1"/>
        <v>#VALUE!</v>
      </c>
      <c r="D235" s="3" t="e">
        <f t="shared" si="2"/>
        <v>#VALUE!</v>
      </c>
    </row>
    <row r="236" spans="1:4" x14ac:dyDescent="0.2">
      <c r="A236" s="4">
        <f t="shared" si="10"/>
        <v>1320</v>
      </c>
      <c r="B236" s="3">
        <f t="shared" si="9"/>
        <v>35.010816723018046</v>
      </c>
      <c r="C236" s="3" t="e">
        <f t="shared" si="1"/>
        <v>#VALUE!</v>
      </c>
      <c r="D236" s="3" t="e">
        <f t="shared" si="2"/>
        <v>#VALUE!</v>
      </c>
    </row>
    <row r="237" spans="1:4" x14ac:dyDescent="0.2">
      <c r="A237" s="4">
        <f t="shared" si="10"/>
        <v>1326</v>
      </c>
      <c r="B237" s="3">
        <f t="shared" si="9"/>
        <v>35.062299091163688</v>
      </c>
      <c r="C237" s="3" t="e">
        <f t="shared" si="1"/>
        <v>#VALUE!</v>
      </c>
      <c r="D237" s="3" t="e">
        <f t="shared" si="2"/>
        <v>#VALUE!</v>
      </c>
    </row>
    <row r="238" spans="1:4" x14ac:dyDescent="0.2">
      <c r="A238" s="4">
        <f t="shared" si="10"/>
        <v>1332</v>
      </c>
      <c r="B238" s="3">
        <f t="shared" si="9"/>
        <v>35.113624223712939</v>
      </c>
      <c r="C238" s="3" t="e">
        <f t="shared" si="1"/>
        <v>#VALUE!</v>
      </c>
      <c r="D238" s="3" t="e">
        <f t="shared" si="2"/>
        <v>#VALUE!</v>
      </c>
    </row>
    <row r="239" spans="1:4" x14ac:dyDescent="0.2">
      <c r="A239" s="4">
        <f t="shared" si="10"/>
        <v>1338</v>
      </c>
      <c r="B239" s="3">
        <f t="shared" si="9"/>
        <v>35.164793305926267</v>
      </c>
      <c r="C239" s="3" t="e">
        <f t="shared" si="1"/>
        <v>#VALUE!</v>
      </c>
      <c r="D239" s="3" t="e">
        <f t="shared" si="2"/>
        <v>#VALUE!</v>
      </c>
    </row>
    <row r="240" spans="1:4" x14ac:dyDescent="0.2">
      <c r="A240" s="4">
        <f t="shared" si="10"/>
        <v>1344</v>
      </c>
      <c r="B240" s="3">
        <f t="shared" si="9"/>
        <v>35.215807508862433</v>
      </c>
      <c r="C240" s="3" t="e">
        <f t="shared" si="1"/>
        <v>#VALUE!</v>
      </c>
      <c r="D240" s="3" t="e">
        <f t="shared" si="2"/>
        <v>#VALUE!</v>
      </c>
    </row>
    <row r="241" spans="1:4" x14ac:dyDescent="0.2">
      <c r="A241" s="4">
        <f t="shared" si="10"/>
        <v>1350</v>
      </c>
      <c r="B241" s="3">
        <f t="shared" si="9"/>
        <v>35.266667989611136</v>
      </c>
      <c r="C241" s="3" t="e">
        <f t="shared" si="1"/>
        <v>#VALUE!</v>
      </c>
      <c r="D241" s="3" t="e">
        <f t="shared" si="2"/>
        <v>#VALUE!</v>
      </c>
    </row>
    <row r="242" spans="1:4" x14ac:dyDescent="0.2">
      <c r="A242" s="4">
        <f t="shared" si="10"/>
        <v>1356</v>
      </c>
      <c r="B242" s="3">
        <f t="shared" si="9"/>
        <v>35.317375891520996</v>
      </c>
      <c r="C242" s="3" t="e">
        <f t="shared" si="1"/>
        <v>#VALUE!</v>
      </c>
      <c r="D242" s="3" t="e">
        <f t="shared" si="2"/>
        <v>#VALUE!</v>
      </c>
    </row>
    <row r="243" spans="1:4" x14ac:dyDescent="0.2">
      <c r="A243" s="4">
        <f t="shared" si="10"/>
        <v>1362</v>
      </c>
      <c r="B243" s="3">
        <f t="shared" si="9"/>
        <v>35.367932344422698</v>
      </c>
      <c r="C243" s="3" t="e">
        <f t="shared" si="1"/>
        <v>#VALUE!</v>
      </c>
      <c r="D243" s="3" t="e">
        <f t="shared" si="2"/>
        <v>#VALUE!</v>
      </c>
    </row>
    <row r="244" spans="1:4" x14ac:dyDescent="0.2">
      <c r="A244" s="4">
        <f t="shared" si="10"/>
        <v>1368</v>
      </c>
      <c r="B244" s="3">
        <f t="shared" si="9"/>
        <v>35.418338464847523</v>
      </c>
      <c r="C244" s="3" t="e">
        <f t="shared" si="1"/>
        <v>#VALUE!</v>
      </c>
      <c r="D244" s="3" t="e">
        <f t="shared" si="2"/>
        <v>#VALUE!</v>
      </c>
    </row>
    <row r="245" spans="1:4" x14ac:dyDescent="0.2">
      <c r="A245" s="4">
        <f t="shared" si="10"/>
        <v>1374</v>
      </c>
      <c r="B245" s="3">
        <f t="shared" si="9"/>
        <v>35.468595356241536</v>
      </c>
      <c r="C245" s="3" t="e">
        <f t="shared" si="1"/>
        <v>#VALUE!</v>
      </c>
      <c r="D245" s="3" t="e">
        <f t="shared" si="2"/>
        <v>#VALUE!</v>
      </c>
    </row>
    <row r="246" spans="1:4" x14ac:dyDescent="0.2">
      <c r="A246" s="4">
        <f t="shared" si="10"/>
        <v>1380</v>
      </c>
      <c r="B246" s="3">
        <f t="shared" si="9"/>
        <v>35.518704109175253</v>
      </c>
      <c r="C246" s="3" t="e">
        <f t="shared" si="1"/>
        <v>#VALUE!</v>
      </c>
      <c r="D246" s="3" t="e">
        <f t="shared" si="2"/>
        <v>#VALUE!</v>
      </c>
    </row>
    <row r="247" spans="1:4" x14ac:dyDescent="0.2">
      <c r="A247" s="4">
        <f t="shared" si="10"/>
        <v>1386</v>
      </c>
      <c r="B247" s="3">
        <f t="shared" si="9"/>
        <v>35.568665801549209</v>
      </c>
      <c r="C247" s="3" t="e">
        <f t="shared" si="1"/>
        <v>#VALUE!</v>
      </c>
      <c r="D247" s="3" t="e">
        <f t="shared" si="2"/>
        <v>#VALUE!</v>
      </c>
    </row>
    <row r="248" spans="1:4" x14ac:dyDescent="0.2">
      <c r="A248" s="4">
        <f t="shared" si="10"/>
        <v>1392</v>
      </c>
      <c r="B248" s="3">
        <f t="shared" si="9"/>
        <v>35.618481498795155</v>
      </c>
      <c r="C248" s="3" t="e">
        <f t="shared" si="1"/>
        <v>#VALUE!</v>
      </c>
      <c r="D248" s="3" t="e">
        <f t="shared" si="2"/>
        <v>#VALUE!</v>
      </c>
    </row>
    <row r="249" spans="1:4" x14ac:dyDescent="0.2">
      <c r="A249" s="4">
        <f t="shared" si="10"/>
        <v>1398</v>
      </c>
      <c r="B249" s="3">
        <f t="shared" si="9"/>
        <v>35.668152254073512</v>
      </c>
      <c r="C249" s="3" t="e">
        <f t="shared" si="1"/>
        <v>#VALUE!</v>
      </c>
      <c r="D249" s="3" t="e">
        <f t="shared" si="2"/>
        <v>#VALUE!</v>
      </c>
    </row>
    <row r="250" spans="1:4" x14ac:dyDescent="0.2">
      <c r="A250" s="4">
        <f t="shared" si="10"/>
        <v>1404</v>
      </c>
      <c r="B250" s="3">
        <f t="shared" si="9"/>
        <v>35.717679108466584</v>
      </c>
      <c r="C250" s="3" t="e">
        <f t="shared" si="1"/>
        <v>#VALUE!</v>
      </c>
      <c r="D250" s="3" t="e">
        <f t="shared" si="2"/>
        <v>#VALUE!</v>
      </c>
    </row>
    <row r="251" spans="1:4" x14ac:dyDescent="0.2">
      <c r="A251" s="4">
        <f t="shared" si="10"/>
        <v>1410</v>
      </c>
      <c r="B251" s="3">
        <f t="shared" si="9"/>
        <v>35.767063091168019</v>
      </c>
      <c r="C251" s="3" t="e">
        <f t="shared" si="1"/>
        <v>#VALUE!</v>
      </c>
      <c r="D251" s="3" t="e">
        <f t="shared" si="2"/>
        <v>#VALUE!</v>
      </c>
    </row>
    <row r="252" spans="1:4" x14ac:dyDescent="0.2">
      <c r="A252" s="4">
        <f t="shared" si="10"/>
        <v>1416</v>
      </c>
      <c r="B252" s="3">
        <f t="shared" si="9"/>
        <v>35.816305219668543</v>
      </c>
      <c r="C252" s="3" t="e">
        <f t="shared" si="1"/>
        <v>#VALUE!</v>
      </c>
      <c r="D252" s="3" t="e">
        <f t="shared" si="2"/>
        <v>#VALUE!</v>
      </c>
    </row>
    <row r="253" spans="1:4" x14ac:dyDescent="0.2">
      <c r="A253" s="4">
        <f t="shared" si="10"/>
        <v>1422</v>
      </c>
      <c r="B253" s="3">
        <f t="shared" si="9"/>
        <v>35.865406499938025</v>
      </c>
      <c r="C253" s="3" t="e">
        <f t="shared" si="1"/>
        <v>#VALUE!</v>
      </c>
      <c r="D253" s="3" t="e">
        <f t="shared" si="2"/>
        <v>#VALUE!</v>
      </c>
    </row>
    <row r="254" spans="1:4" x14ac:dyDescent="0.2">
      <c r="A254" s="4">
        <f t="shared" si="10"/>
        <v>1428</v>
      </c>
      <c r="B254" s="3">
        <f t="shared" si="9"/>
        <v>35.914367926603866</v>
      </c>
      <c r="C254" s="3" t="e">
        <f t="shared" si="1"/>
        <v>#VALUE!</v>
      </c>
      <c r="D254" s="3" t="e">
        <f t="shared" si="2"/>
        <v>#VALUE!</v>
      </c>
    </row>
    <row r="255" spans="1:4" x14ac:dyDescent="0.2">
      <c r="A255" s="4">
        <f t="shared" si="10"/>
        <v>1434</v>
      </c>
      <c r="B255" s="3">
        <f t="shared" si="9"/>
        <v>35.963190483125928</v>
      </c>
      <c r="C255" s="3" t="e">
        <f t="shared" si="1"/>
        <v>#VALUE!</v>
      </c>
      <c r="D255" s="3" t="e">
        <f t="shared" si="2"/>
        <v>#VALUE!</v>
      </c>
    </row>
    <row r="256" spans="1:4" x14ac:dyDescent="0.2">
      <c r="A256" s="5">
        <f t="shared" si="10"/>
        <v>1440</v>
      </c>
      <c r="B256" s="3">
        <f t="shared" si="9"/>
        <v>36.011875141968147</v>
      </c>
      <c r="C256" s="3" t="e">
        <f t="shared" si="1"/>
        <v>#VALUE!</v>
      </c>
      <c r="D256" s="3" t="e">
        <f t="shared" si="2"/>
        <v>#VALUE!</v>
      </c>
    </row>
  </sheetData>
  <sheetProtection selectLockedCells="1" selectUnlockedCells="1"/>
  <mergeCells count="2">
    <mergeCell ref="A1:C1"/>
    <mergeCell ref="A13:C1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F2E135-358A-431A-8F3E-A3574C460874}">
  <sheetPr codeName="Feuil5"/>
  <dimension ref="A1:F496"/>
  <sheetViews>
    <sheetView workbookViewId="0">
      <selection activeCell="X96" sqref="X96"/>
    </sheetView>
  </sheetViews>
  <sheetFormatPr baseColWidth="10" defaultRowHeight="11.4" x14ac:dyDescent="0.2"/>
  <cols>
    <col min="1" max="1" width="16.5546875" style="2" customWidth="1"/>
    <col min="2" max="2" width="10" style="2" customWidth="1"/>
    <col min="3" max="256" width="11.44140625" style="2"/>
    <col min="257" max="257" width="16.5546875" style="2" customWidth="1"/>
    <col min="258" max="258" width="10" style="2" customWidth="1"/>
    <col min="259" max="512" width="11.44140625" style="2"/>
    <col min="513" max="513" width="16.5546875" style="2" customWidth="1"/>
    <col min="514" max="514" width="10" style="2" customWidth="1"/>
    <col min="515" max="768" width="11.44140625" style="2"/>
    <col min="769" max="769" width="16.5546875" style="2" customWidth="1"/>
    <col min="770" max="770" width="10" style="2" customWidth="1"/>
    <col min="771" max="1024" width="11.44140625" style="2"/>
    <col min="1025" max="1025" width="16.5546875" style="2" customWidth="1"/>
    <col min="1026" max="1026" width="10" style="2" customWidth="1"/>
    <col min="1027" max="1280" width="11.44140625" style="2"/>
    <col min="1281" max="1281" width="16.5546875" style="2" customWidth="1"/>
    <col min="1282" max="1282" width="10" style="2" customWidth="1"/>
    <col min="1283" max="1536" width="11.44140625" style="2"/>
    <col min="1537" max="1537" width="16.5546875" style="2" customWidth="1"/>
    <col min="1538" max="1538" width="10" style="2" customWidth="1"/>
    <col min="1539" max="1792" width="11.44140625" style="2"/>
    <col min="1793" max="1793" width="16.5546875" style="2" customWidth="1"/>
    <col min="1794" max="1794" width="10" style="2" customWidth="1"/>
    <col min="1795" max="2048" width="11.44140625" style="2"/>
    <col min="2049" max="2049" width="16.5546875" style="2" customWidth="1"/>
    <col min="2050" max="2050" width="10" style="2" customWidth="1"/>
    <col min="2051" max="2304" width="11.44140625" style="2"/>
    <col min="2305" max="2305" width="16.5546875" style="2" customWidth="1"/>
    <col min="2306" max="2306" width="10" style="2" customWidth="1"/>
    <col min="2307" max="2560" width="11.44140625" style="2"/>
    <col min="2561" max="2561" width="16.5546875" style="2" customWidth="1"/>
    <col min="2562" max="2562" width="10" style="2" customWidth="1"/>
    <col min="2563" max="2816" width="11.44140625" style="2"/>
    <col min="2817" max="2817" width="16.5546875" style="2" customWidth="1"/>
    <col min="2818" max="2818" width="10" style="2" customWidth="1"/>
    <col min="2819" max="3072" width="11.44140625" style="2"/>
    <col min="3073" max="3073" width="16.5546875" style="2" customWidth="1"/>
    <col min="3074" max="3074" width="10" style="2" customWidth="1"/>
    <col min="3075" max="3328" width="11.44140625" style="2"/>
    <col min="3329" max="3329" width="16.5546875" style="2" customWidth="1"/>
    <col min="3330" max="3330" width="10" style="2" customWidth="1"/>
    <col min="3331" max="3584" width="11.44140625" style="2"/>
    <col min="3585" max="3585" width="16.5546875" style="2" customWidth="1"/>
    <col min="3586" max="3586" width="10" style="2" customWidth="1"/>
    <col min="3587" max="3840" width="11.44140625" style="2"/>
    <col min="3841" max="3841" width="16.5546875" style="2" customWidth="1"/>
    <col min="3842" max="3842" width="10" style="2" customWidth="1"/>
    <col min="3843" max="4096" width="11.44140625" style="2"/>
    <col min="4097" max="4097" width="16.5546875" style="2" customWidth="1"/>
    <col min="4098" max="4098" width="10" style="2" customWidth="1"/>
    <col min="4099" max="4352" width="11.44140625" style="2"/>
    <col min="4353" max="4353" width="16.5546875" style="2" customWidth="1"/>
    <col min="4354" max="4354" width="10" style="2" customWidth="1"/>
    <col min="4355" max="4608" width="11.44140625" style="2"/>
    <col min="4609" max="4609" width="16.5546875" style="2" customWidth="1"/>
    <col min="4610" max="4610" width="10" style="2" customWidth="1"/>
    <col min="4611" max="4864" width="11.44140625" style="2"/>
    <col min="4865" max="4865" width="16.5546875" style="2" customWidth="1"/>
    <col min="4866" max="4866" width="10" style="2" customWidth="1"/>
    <col min="4867" max="5120" width="11.44140625" style="2"/>
    <col min="5121" max="5121" width="16.5546875" style="2" customWidth="1"/>
    <col min="5122" max="5122" width="10" style="2" customWidth="1"/>
    <col min="5123" max="5376" width="11.44140625" style="2"/>
    <col min="5377" max="5377" width="16.5546875" style="2" customWidth="1"/>
    <col min="5378" max="5378" width="10" style="2" customWidth="1"/>
    <col min="5379" max="5632" width="11.44140625" style="2"/>
    <col min="5633" max="5633" width="16.5546875" style="2" customWidth="1"/>
    <col min="5634" max="5634" width="10" style="2" customWidth="1"/>
    <col min="5635" max="5888" width="11.44140625" style="2"/>
    <col min="5889" max="5889" width="16.5546875" style="2" customWidth="1"/>
    <col min="5890" max="5890" width="10" style="2" customWidth="1"/>
    <col min="5891" max="6144" width="11.44140625" style="2"/>
    <col min="6145" max="6145" width="16.5546875" style="2" customWidth="1"/>
    <col min="6146" max="6146" width="10" style="2" customWidth="1"/>
    <col min="6147" max="6400" width="11.44140625" style="2"/>
    <col min="6401" max="6401" width="16.5546875" style="2" customWidth="1"/>
    <col min="6402" max="6402" width="10" style="2" customWidth="1"/>
    <col min="6403" max="6656" width="11.44140625" style="2"/>
    <col min="6657" max="6657" width="16.5546875" style="2" customWidth="1"/>
    <col min="6658" max="6658" width="10" style="2" customWidth="1"/>
    <col min="6659" max="6912" width="11.44140625" style="2"/>
    <col min="6913" max="6913" width="16.5546875" style="2" customWidth="1"/>
    <col min="6914" max="6914" width="10" style="2" customWidth="1"/>
    <col min="6915" max="7168" width="11.44140625" style="2"/>
    <col min="7169" max="7169" width="16.5546875" style="2" customWidth="1"/>
    <col min="7170" max="7170" width="10" style="2" customWidth="1"/>
    <col min="7171" max="7424" width="11.44140625" style="2"/>
    <col min="7425" max="7425" width="16.5546875" style="2" customWidth="1"/>
    <col min="7426" max="7426" width="10" style="2" customWidth="1"/>
    <col min="7427" max="7680" width="11.44140625" style="2"/>
    <col min="7681" max="7681" width="16.5546875" style="2" customWidth="1"/>
    <col min="7682" max="7682" width="10" style="2" customWidth="1"/>
    <col min="7683" max="7936" width="11.44140625" style="2"/>
    <col min="7937" max="7937" width="16.5546875" style="2" customWidth="1"/>
    <col min="7938" max="7938" width="10" style="2" customWidth="1"/>
    <col min="7939" max="8192" width="11.44140625" style="2"/>
    <col min="8193" max="8193" width="16.5546875" style="2" customWidth="1"/>
    <col min="8194" max="8194" width="10" style="2" customWidth="1"/>
    <col min="8195" max="8448" width="11.44140625" style="2"/>
    <col min="8449" max="8449" width="16.5546875" style="2" customWidth="1"/>
    <col min="8450" max="8450" width="10" style="2" customWidth="1"/>
    <col min="8451" max="8704" width="11.44140625" style="2"/>
    <col min="8705" max="8705" width="16.5546875" style="2" customWidth="1"/>
    <col min="8706" max="8706" width="10" style="2" customWidth="1"/>
    <col min="8707" max="8960" width="11.44140625" style="2"/>
    <col min="8961" max="8961" width="16.5546875" style="2" customWidth="1"/>
    <col min="8962" max="8962" width="10" style="2" customWidth="1"/>
    <col min="8963" max="9216" width="11.44140625" style="2"/>
    <col min="9217" max="9217" width="16.5546875" style="2" customWidth="1"/>
    <col min="9218" max="9218" width="10" style="2" customWidth="1"/>
    <col min="9219" max="9472" width="11.44140625" style="2"/>
    <col min="9473" max="9473" width="16.5546875" style="2" customWidth="1"/>
    <col min="9474" max="9474" width="10" style="2" customWidth="1"/>
    <col min="9475" max="9728" width="11.44140625" style="2"/>
    <col min="9729" max="9729" width="16.5546875" style="2" customWidth="1"/>
    <col min="9730" max="9730" width="10" style="2" customWidth="1"/>
    <col min="9731" max="9984" width="11.44140625" style="2"/>
    <col min="9985" max="9985" width="16.5546875" style="2" customWidth="1"/>
    <col min="9986" max="9986" width="10" style="2" customWidth="1"/>
    <col min="9987" max="10240" width="11.44140625" style="2"/>
    <col min="10241" max="10241" width="16.5546875" style="2" customWidth="1"/>
    <col min="10242" max="10242" width="10" style="2" customWidth="1"/>
    <col min="10243" max="10496" width="11.44140625" style="2"/>
    <col min="10497" max="10497" width="16.5546875" style="2" customWidth="1"/>
    <col min="10498" max="10498" width="10" style="2" customWidth="1"/>
    <col min="10499" max="10752" width="11.44140625" style="2"/>
    <col min="10753" max="10753" width="16.5546875" style="2" customWidth="1"/>
    <col min="10754" max="10754" width="10" style="2" customWidth="1"/>
    <col min="10755" max="11008" width="11.44140625" style="2"/>
    <col min="11009" max="11009" width="16.5546875" style="2" customWidth="1"/>
    <col min="11010" max="11010" width="10" style="2" customWidth="1"/>
    <col min="11011" max="11264" width="11.44140625" style="2"/>
    <col min="11265" max="11265" width="16.5546875" style="2" customWidth="1"/>
    <col min="11266" max="11266" width="10" style="2" customWidth="1"/>
    <col min="11267" max="11520" width="11.44140625" style="2"/>
    <col min="11521" max="11521" width="16.5546875" style="2" customWidth="1"/>
    <col min="11522" max="11522" width="10" style="2" customWidth="1"/>
    <col min="11523" max="11776" width="11.44140625" style="2"/>
    <col min="11777" max="11777" width="16.5546875" style="2" customWidth="1"/>
    <col min="11778" max="11778" width="10" style="2" customWidth="1"/>
    <col min="11779" max="12032" width="11.44140625" style="2"/>
    <col min="12033" max="12033" width="16.5546875" style="2" customWidth="1"/>
    <col min="12034" max="12034" width="10" style="2" customWidth="1"/>
    <col min="12035" max="12288" width="11.44140625" style="2"/>
    <col min="12289" max="12289" width="16.5546875" style="2" customWidth="1"/>
    <col min="12290" max="12290" width="10" style="2" customWidth="1"/>
    <col min="12291" max="12544" width="11.44140625" style="2"/>
    <col min="12545" max="12545" width="16.5546875" style="2" customWidth="1"/>
    <col min="12546" max="12546" width="10" style="2" customWidth="1"/>
    <col min="12547" max="12800" width="11.44140625" style="2"/>
    <col min="12801" max="12801" width="16.5546875" style="2" customWidth="1"/>
    <col min="12802" max="12802" width="10" style="2" customWidth="1"/>
    <col min="12803" max="13056" width="11.44140625" style="2"/>
    <col min="13057" max="13057" width="16.5546875" style="2" customWidth="1"/>
    <col min="13058" max="13058" width="10" style="2" customWidth="1"/>
    <col min="13059" max="13312" width="11.44140625" style="2"/>
    <col min="13313" max="13313" width="16.5546875" style="2" customWidth="1"/>
    <col min="13314" max="13314" width="10" style="2" customWidth="1"/>
    <col min="13315" max="13568" width="11.44140625" style="2"/>
    <col min="13569" max="13569" width="16.5546875" style="2" customWidth="1"/>
    <col min="13570" max="13570" width="10" style="2" customWidth="1"/>
    <col min="13571" max="13824" width="11.44140625" style="2"/>
    <col min="13825" max="13825" width="16.5546875" style="2" customWidth="1"/>
    <col min="13826" max="13826" width="10" style="2" customWidth="1"/>
    <col min="13827" max="14080" width="11.44140625" style="2"/>
    <col min="14081" max="14081" width="16.5546875" style="2" customWidth="1"/>
    <col min="14082" max="14082" width="10" style="2" customWidth="1"/>
    <col min="14083" max="14336" width="11.44140625" style="2"/>
    <col min="14337" max="14337" width="16.5546875" style="2" customWidth="1"/>
    <col min="14338" max="14338" width="10" style="2" customWidth="1"/>
    <col min="14339" max="14592" width="11.44140625" style="2"/>
    <col min="14593" max="14593" width="16.5546875" style="2" customWidth="1"/>
    <col min="14594" max="14594" width="10" style="2" customWidth="1"/>
    <col min="14595" max="14848" width="11.44140625" style="2"/>
    <col min="14849" max="14849" width="16.5546875" style="2" customWidth="1"/>
    <col min="14850" max="14850" width="10" style="2" customWidth="1"/>
    <col min="14851" max="15104" width="11.44140625" style="2"/>
    <col min="15105" max="15105" width="16.5546875" style="2" customWidth="1"/>
    <col min="15106" max="15106" width="10" style="2" customWidth="1"/>
    <col min="15107" max="15360" width="11.44140625" style="2"/>
    <col min="15361" max="15361" width="16.5546875" style="2" customWidth="1"/>
    <col min="15362" max="15362" width="10" style="2" customWidth="1"/>
    <col min="15363" max="15616" width="11.44140625" style="2"/>
    <col min="15617" max="15617" width="16.5546875" style="2" customWidth="1"/>
    <col min="15618" max="15618" width="10" style="2" customWidth="1"/>
    <col min="15619" max="15872" width="11.44140625" style="2"/>
    <col min="15873" max="15873" width="16.5546875" style="2" customWidth="1"/>
    <col min="15874" max="15874" width="10" style="2" customWidth="1"/>
    <col min="15875" max="16128" width="11.44140625" style="2"/>
    <col min="16129" max="16129" width="16.5546875" style="2" customWidth="1"/>
    <col min="16130" max="16130" width="10" style="2" customWidth="1"/>
    <col min="16131" max="16384" width="11.44140625" style="2"/>
  </cols>
  <sheetData>
    <row r="1" spans="1:6" ht="33.75" customHeight="1" x14ac:dyDescent="0.2">
      <c r="A1" s="145" t="s">
        <v>502</v>
      </c>
      <c r="B1" s="145"/>
      <c r="C1" s="145"/>
    </row>
    <row r="2" spans="1:6" x14ac:dyDescent="0.2">
      <c r="A2" s="14" t="s">
        <v>31</v>
      </c>
      <c r="B2" s="13" t="s">
        <v>26</v>
      </c>
      <c r="C2" s="13" t="s">
        <v>25</v>
      </c>
    </row>
    <row r="3" spans="1:6" x14ac:dyDescent="0.2">
      <c r="A3" s="12" t="s">
        <v>32</v>
      </c>
      <c r="B3" s="6">
        <v>5.1040000000000001</v>
      </c>
      <c r="C3" s="6">
        <v>0.49299999999999999</v>
      </c>
    </row>
    <row r="4" spans="1:6" x14ac:dyDescent="0.2">
      <c r="A4" s="11" t="s">
        <v>29</v>
      </c>
      <c r="B4" s="10">
        <v>16.524999999999999</v>
      </c>
      <c r="C4" s="10">
        <v>0.78700000000000003</v>
      </c>
    </row>
    <row r="5" spans="1:6" x14ac:dyDescent="0.2">
      <c r="A5" s="15" t="s">
        <v>33</v>
      </c>
      <c r="B5" s="16">
        <v>14.766</v>
      </c>
      <c r="C5" s="16">
        <v>0.76900000000000002</v>
      </c>
    </row>
    <row r="13" spans="1:6" x14ac:dyDescent="0.2">
      <c r="A13" s="146" t="s">
        <v>22</v>
      </c>
      <c r="B13" s="146"/>
      <c r="C13" s="146"/>
      <c r="D13" s="19" t="e">
        <f>_xlfn.IFS(note_calcul!C26="","",note_calcul!C40=liste!H92,note_calcul!C50,note_calcul!C40=liste!H94,note_calcul!D50,note_calcul!C40=liste!H93,note_calcul!E50)</f>
        <v>#N/A</v>
      </c>
    </row>
    <row r="15" spans="1:6" ht="25.5" customHeight="1" x14ac:dyDescent="0.2">
      <c r="A15" s="8" t="s">
        <v>21</v>
      </c>
      <c r="B15" s="9" t="s">
        <v>34</v>
      </c>
      <c r="C15" s="8" t="s">
        <v>19</v>
      </c>
      <c r="D15" s="8" t="s">
        <v>18</v>
      </c>
      <c r="E15" s="7" t="s">
        <v>17</v>
      </c>
      <c r="F15" s="3" t="e">
        <f>MAX(D16:D496)</f>
        <v>#N/A</v>
      </c>
    </row>
    <row r="16" spans="1:6" x14ac:dyDescent="0.2">
      <c r="A16" s="6">
        <v>0</v>
      </c>
      <c r="B16" s="3">
        <f>$B$3*(POWER(A16,(1-$C$3)))</f>
        <v>0</v>
      </c>
      <c r="C16" s="3" t="e">
        <f t="shared" ref="C16:C79" si="0">$D$13*A16</f>
        <v>#N/A</v>
      </c>
      <c r="D16" s="3" t="e">
        <f t="shared" ref="D16:D79" si="1">B16-C16</f>
        <v>#N/A</v>
      </c>
    </row>
    <row r="17" spans="1:4" x14ac:dyDescent="0.2">
      <c r="A17" s="6">
        <v>6</v>
      </c>
      <c r="B17" s="3">
        <f t="shared" ref="B17:B25" si="2">$B$3*(POWER(A17,(1-$C$3)))</f>
        <v>12.659989621653798</v>
      </c>
      <c r="C17" s="3" t="e">
        <f>$D$13*A17</f>
        <v>#N/A</v>
      </c>
      <c r="D17" s="3" t="e">
        <f t="shared" si="1"/>
        <v>#N/A</v>
      </c>
    </row>
    <row r="18" spans="1:4" x14ac:dyDescent="0.2">
      <c r="A18" s="6">
        <f t="shared" ref="A18:A81" si="3">A17+6</f>
        <v>12</v>
      </c>
      <c r="B18" s="3">
        <f>$B$3*(POWER(A18,(1-$C$3)))</f>
        <v>17.991010518090807</v>
      </c>
      <c r="C18" s="3" t="e">
        <f>$D$13*A18</f>
        <v>#N/A</v>
      </c>
      <c r="D18" s="3" t="e">
        <f>B18-C18</f>
        <v>#N/A</v>
      </c>
    </row>
    <row r="19" spans="1:4" x14ac:dyDescent="0.2">
      <c r="A19" s="6">
        <f t="shared" si="3"/>
        <v>18</v>
      </c>
      <c r="B19" s="3">
        <f t="shared" si="2"/>
        <v>22.097025954994034</v>
      </c>
      <c r="C19" s="3" t="e">
        <f t="shared" si="0"/>
        <v>#N/A</v>
      </c>
      <c r="D19" s="3" t="e">
        <f t="shared" si="1"/>
        <v>#N/A</v>
      </c>
    </row>
    <row r="20" spans="1:4" x14ac:dyDescent="0.2">
      <c r="A20" s="6">
        <f t="shared" si="3"/>
        <v>24</v>
      </c>
      <c r="B20" s="3">
        <f t="shared" si="2"/>
        <v>25.566881896050997</v>
      </c>
      <c r="C20" s="3" t="e">
        <f t="shared" si="0"/>
        <v>#N/A</v>
      </c>
      <c r="D20" s="3" t="e">
        <f t="shared" si="1"/>
        <v>#N/A</v>
      </c>
    </row>
    <row r="21" spans="1:4" x14ac:dyDescent="0.2">
      <c r="A21" s="6">
        <f t="shared" si="3"/>
        <v>30</v>
      </c>
      <c r="B21" s="3">
        <f t="shared" si="2"/>
        <v>28.629327186734919</v>
      </c>
      <c r="C21" s="3" t="e">
        <f t="shared" si="0"/>
        <v>#N/A</v>
      </c>
      <c r="D21" s="3" t="e">
        <f t="shared" si="1"/>
        <v>#N/A</v>
      </c>
    </row>
    <row r="22" spans="1:4" x14ac:dyDescent="0.2">
      <c r="A22" s="6">
        <f t="shared" si="3"/>
        <v>36</v>
      </c>
      <c r="B22" s="3">
        <f t="shared" si="2"/>
        <v>31.401907762614002</v>
      </c>
      <c r="C22" s="3" t="e">
        <f t="shared" si="0"/>
        <v>#N/A</v>
      </c>
      <c r="D22" s="3" t="e">
        <f t="shared" si="1"/>
        <v>#N/A</v>
      </c>
    </row>
    <row r="23" spans="1:4" x14ac:dyDescent="0.2">
      <c r="A23" s="6">
        <f t="shared" si="3"/>
        <v>42</v>
      </c>
      <c r="B23" s="3">
        <f t="shared" si="2"/>
        <v>33.95455600550293</v>
      </c>
      <c r="C23" s="3" t="e">
        <f t="shared" si="0"/>
        <v>#N/A</v>
      </c>
      <c r="D23" s="3" t="e">
        <f t="shared" si="1"/>
        <v>#N/A</v>
      </c>
    </row>
    <row r="24" spans="1:4" x14ac:dyDescent="0.2">
      <c r="A24" s="6">
        <f t="shared" si="3"/>
        <v>48</v>
      </c>
      <c r="B24" s="3">
        <f t="shared" si="2"/>
        <v>36.332892431435631</v>
      </c>
      <c r="C24" s="3" t="e">
        <f t="shared" si="0"/>
        <v>#N/A</v>
      </c>
      <c r="D24" s="3" t="e">
        <f t="shared" si="1"/>
        <v>#N/A</v>
      </c>
    </row>
    <row r="25" spans="1:4" x14ac:dyDescent="0.2">
      <c r="A25" s="6">
        <f t="shared" si="3"/>
        <v>54</v>
      </c>
      <c r="B25" s="3">
        <f t="shared" si="2"/>
        <v>38.568637941102452</v>
      </c>
      <c r="C25" s="3" t="e">
        <f t="shared" si="0"/>
        <v>#N/A</v>
      </c>
      <c r="D25" s="3" t="e">
        <f t="shared" si="1"/>
        <v>#N/A</v>
      </c>
    </row>
    <row r="26" spans="1:4" x14ac:dyDescent="0.2">
      <c r="A26" s="5">
        <f t="shared" si="3"/>
        <v>60</v>
      </c>
      <c r="B26" s="3">
        <f t="shared" ref="B26:B75" si="4">$B$4*(POWER(A26,(1-$C$4)))</f>
        <v>39.526438514659759</v>
      </c>
      <c r="C26" s="3" t="e">
        <f t="shared" si="0"/>
        <v>#N/A</v>
      </c>
      <c r="D26" s="3" t="e">
        <f t="shared" si="1"/>
        <v>#N/A</v>
      </c>
    </row>
    <row r="27" spans="1:4" x14ac:dyDescent="0.2">
      <c r="A27" s="4">
        <f t="shared" si="3"/>
        <v>66</v>
      </c>
      <c r="B27" s="3">
        <f t="shared" si="4"/>
        <v>40.337067923604856</v>
      </c>
      <c r="C27" s="3" t="e">
        <f t="shared" si="0"/>
        <v>#N/A</v>
      </c>
      <c r="D27" s="3" t="e">
        <f t="shared" si="1"/>
        <v>#N/A</v>
      </c>
    </row>
    <row r="28" spans="1:4" x14ac:dyDescent="0.2">
      <c r="A28" s="4">
        <f t="shared" si="3"/>
        <v>72</v>
      </c>
      <c r="B28" s="3">
        <f t="shared" si="4"/>
        <v>41.091622519697609</v>
      </c>
      <c r="C28" s="3" t="e">
        <f t="shared" si="0"/>
        <v>#N/A</v>
      </c>
      <c r="D28" s="3" t="e">
        <f t="shared" si="1"/>
        <v>#N/A</v>
      </c>
    </row>
    <row r="29" spans="1:4" x14ac:dyDescent="0.2">
      <c r="A29" s="4">
        <f t="shared" si="3"/>
        <v>78</v>
      </c>
      <c r="B29" s="3">
        <f t="shared" si="4"/>
        <v>41.798203737598648</v>
      </c>
      <c r="C29" s="3" t="e">
        <f t="shared" si="0"/>
        <v>#N/A</v>
      </c>
      <c r="D29" s="3" t="e">
        <f t="shared" si="1"/>
        <v>#N/A</v>
      </c>
    </row>
    <row r="30" spans="1:4" x14ac:dyDescent="0.2">
      <c r="A30" s="4">
        <f t="shared" si="3"/>
        <v>84</v>
      </c>
      <c r="B30" s="3">
        <f t="shared" si="4"/>
        <v>42.463223159716264</v>
      </c>
      <c r="C30" s="3" t="e">
        <f t="shared" si="0"/>
        <v>#N/A</v>
      </c>
      <c r="D30" s="3" t="e">
        <f t="shared" si="1"/>
        <v>#N/A</v>
      </c>
    </row>
    <row r="31" spans="1:4" x14ac:dyDescent="0.2">
      <c r="A31" s="4">
        <f t="shared" si="3"/>
        <v>90</v>
      </c>
      <c r="B31" s="3">
        <f t="shared" si="4"/>
        <v>43.091848337376071</v>
      </c>
      <c r="C31" s="3" t="e">
        <f t="shared" si="0"/>
        <v>#N/A</v>
      </c>
      <c r="D31" s="3" t="e">
        <f t="shared" si="1"/>
        <v>#N/A</v>
      </c>
    </row>
    <row r="32" spans="1:4" x14ac:dyDescent="0.2">
      <c r="A32" s="4">
        <f t="shared" si="3"/>
        <v>96</v>
      </c>
      <c r="B32" s="3">
        <f t="shared" si="4"/>
        <v>43.688309559871541</v>
      </c>
      <c r="C32" s="3" t="e">
        <f t="shared" si="0"/>
        <v>#N/A</v>
      </c>
      <c r="D32" s="3" t="e">
        <f t="shared" si="1"/>
        <v>#N/A</v>
      </c>
    </row>
    <row r="33" spans="1:4" x14ac:dyDescent="0.2">
      <c r="A33" s="4">
        <f t="shared" si="3"/>
        <v>102</v>
      </c>
      <c r="B33" s="3">
        <f t="shared" si="4"/>
        <v>44.256116813200187</v>
      </c>
      <c r="C33" s="3" t="e">
        <f t="shared" si="0"/>
        <v>#N/A</v>
      </c>
      <c r="D33" s="3" t="e">
        <f t="shared" si="1"/>
        <v>#N/A</v>
      </c>
    </row>
    <row r="34" spans="1:4" x14ac:dyDescent="0.2">
      <c r="A34" s="4">
        <f t="shared" si="3"/>
        <v>108</v>
      </c>
      <c r="B34" s="3">
        <f t="shared" si="4"/>
        <v>44.798216892189394</v>
      </c>
      <c r="C34" s="3" t="e">
        <f t="shared" si="0"/>
        <v>#N/A</v>
      </c>
      <c r="D34" s="3" t="e">
        <f t="shared" si="1"/>
        <v>#N/A</v>
      </c>
    </row>
    <row r="35" spans="1:4" x14ac:dyDescent="0.2">
      <c r="A35" s="4">
        <f t="shared" si="3"/>
        <v>114</v>
      </c>
      <c r="B35" s="3">
        <f t="shared" si="4"/>
        <v>45.317109541155276</v>
      </c>
      <c r="C35" s="3" t="e">
        <f t="shared" si="0"/>
        <v>#N/A</v>
      </c>
      <c r="D35" s="3" t="e">
        <f t="shared" si="1"/>
        <v>#N/A</v>
      </c>
    </row>
    <row r="36" spans="1:4" x14ac:dyDescent="0.2">
      <c r="A36" s="4">
        <f t="shared" si="3"/>
        <v>120</v>
      </c>
      <c r="B36" s="3">
        <f t="shared" si="4"/>
        <v>45.814934875542505</v>
      </c>
      <c r="C36" s="3" t="e">
        <f t="shared" si="0"/>
        <v>#N/A</v>
      </c>
      <c r="D36" s="3" t="e">
        <f t="shared" si="1"/>
        <v>#N/A</v>
      </c>
    </row>
    <row r="37" spans="1:4" x14ac:dyDescent="0.2">
      <c r="A37" s="4">
        <f t="shared" si="3"/>
        <v>126</v>
      </c>
      <c r="B37" s="3">
        <f t="shared" si="4"/>
        <v>46.293540249926536</v>
      </c>
      <c r="C37" s="3" t="e">
        <f t="shared" si="0"/>
        <v>#N/A</v>
      </c>
      <c r="D37" s="3" t="e">
        <f t="shared" si="1"/>
        <v>#N/A</v>
      </c>
    </row>
    <row r="38" spans="1:4" x14ac:dyDescent="0.2">
      <c r="A38" s="4">
        <f t="shared" si="3"/>
        <v>132</v>
      </c>
      <c r="B38" s="3">
        <f t="shared" si="4"/>
        <v>46.754532141945461</v>
      </c>
      <c r="C38" s="3" t="e">
        <f t="shared" si="0"/>
        <v>#N/A</v>
      </c>
      <c r="D38" s="3" t="e">
        <f t="shared" si="1"/>
        <v>#N/A</v>
      </c>
    </row>
    <row r="39" spans="1:4" x14ac:dyDescent="0.2">
      <c r="A39" s="4">
        <f t="shared" si="3"/>
        <v>138</v>
      </c>
      <c r="B39" s="3">
        <f t="shared" si="4"/>
        <v>47.199316930541677</v>
      </c>
      <c r="C39" s="3" t="e">
        <f t="shared" si="0"/>
        <v>#N/A</v>
      </c>
      <c r="D39" s="3" t="e">
        <f t="shared" si="1"/>
        <v>#N/A</v>
      </c>
    </row>
    <row r="40" spans="1:4" x14ac:dyDescent="0.2">
      <c r="A40" s="4">
        <f t="shared" si="3"/>
        <v>144</v>
      </c>
      <c r="B40" s="3">
        <f t="shared" si="4"/>
        <v>47.629133319767469</v>
      </c>
      <c r="C40" s="3" t="e">
        <f t="shared" si="0"/>
        <v>#N/A</v>
      </c>
      <c r="D40" s="3" t="e">
        <f t="shared" si="1"/>
        <v>#N/A</v>
      </c>
    </row>
    <row r="41" spans="1:4" x14ac:dyDescent="0.2">
      <c r="A41" s="4">
        <f t="shared" si="3"/>
        <v>150</v>
      </c>
      <c r="B41" s="3">
        <f t="shared" si="4"/>
        <v>48.04507839273726</v>
      </c>
      <c r="C41" s="3" t="e">
        <f t="shared" si="0"/>
        <v>#N/A</v>
      </c>
      <c r="D41" s="3" t="e">
        <f t="shared" si="1"/>
        <v>#N/A</v>
      </c>
    </row>
    <row r="42" spans="1:4" x14ac:dyDescent="0.2">
      <c r="A42" s="4">
        <f t="shared" si="3"/>
        <v>156</v>
      </c>
      <c r="B42" s="3">
        <f t="shared" si="4"/>
        <v>48.448128749128287</v>
      </c>
      <c r="C42" s="3" t="e">
        <f t="shared" si="0"/>
        <v>#N/A</v>
      </c>
      <c r="D42" s="3" t="e">
        <f t="shared" si="1"/>
        <v>#N/A</v>
      </c>
    </row>
    <row r="43" spans="1:4" x14ac:dyDescent="0.2">
      <c r="A43" s="4">
        <f t="shared" si="3"/>
        <v>162</v>
      </c>
      <c r="B43" s="3">
        <f t="shared" si="4"/>
        <v>48.839157805404938</v>
      </c>
      <c r="C43" s="3" t="e">
        <f t="shared" si="0"/>
        <v>#N/A</v>
      </c>
      <c r="D43" s="3" t="e">
        <f t="shared" si="1"/>
        <v>#N/A</v>
      </c>
    </row>
    <row r="44" spans="1:4" x14ac:dyDescent="0.2">
      <c r="A44" s="4">
        <f t="shared" si="3"/>
        <v>168</v>
      </c>
      <c r="B44" s="3">
        <f t="shared" si="4"/>
        <v>49.218950069242666</v>
      </c>
      <c r="C44" s="3" t="e">
        <f t="shared" si="0"/>
        <v>#N/A</v>
      </c>
      <c r="D44" s="3" t="e">
        <f t="shared" si="1"/>
        <v>#N/A</v>
      </c>
    </row>
    <row r="45" spans="1:4" x14ac:dyDescent="0.2">
      <c r="A45" s="4">
        <f t="shared" si="3"/>
        <v>174</v>
      </c>
      <c r="B45" s="3">
        <f t="shared" si="4"/>
        <v>49.588213005440927</v>
      </c>
      <c r="C45" s="3" t="e">
        <f t="shared" si="0"/>
        <v>#N/A</v>
      </c>
      <c r="D45" s="3" t="e">
        <f t="shared" si="1"/>
        <v>#N/A</v>
      </c>
    </row>
    <row r="46" spans="1:4" x14ac:dyDescent="0.2">
      <c r="A46" s="4">
        <f t="shared" si="3"/>
        <v>180</v>
      </c>
      <c r="B46" s="3">
        <f t="shared" si="4"/>
        <v>49.947586967933361</v>
      </c>
      <c r="C46" s="3" t="e">
        <f t="shared" si="0"/>
        <v>#N/A</v>
      </c>
      <c r="D46" s="3" t="e">
        <f t="shared" si="1"/>
        <v>#N/A</v>
      </c>
    </row>
    <row r="47" spans="1:4" x14ac:dyDescent="0.2">
      <c r="A47" s="4">
        <f t="shared" si="3"/>
        <v>186</v>
      </c>
      <c r="B47" s="3">
        <f t="shared" si="4"/>
        <v>50.297653566419129</v>
      </c>
      <c r="C47" s="3" t="e">
        <f t="shared" si="0"/>
        <v>#N/A</v>
      </c>
      <c r="D47" s="3" t="e">
        <f t="shared" si="1"/>
        <v>#N/A</v>
      </c>
    </row>
    <row r="48" spans="1:4" x14ac:dyDescent="0.2">
      <c r="A48" s="4">
        <f t="shared" si="3"/>
        <v>192</v>
      </c>
      <c r="B48" s="3">
        <f t="shared" si="4"/>
        <v>50.638942756395849</v>
      </c>
      <c r="C48" s="3" t="e">
        <f t="shared" si="0"/>
        <v>#N/A</v>
      </c>
      <c r="D48" s="3" t="e">
        <f t="shared" si="1"/>
        <v>#N/A</v>
      </c>
    </row>
    <row r="49" spans="1:4" x14ac:dyDescent="0.2">
      <c r="A49" s="4">
        <f t="shared" si="3"/>
        <v>198</v>
      </c>
      <c r="B49" s="3">
        <f t="shared" si="4"/>
        <v>50.971938880819025</v>
      </c>
      <c r="C49" s="3" t="e">
        <f t="shared" si="0"/>
        <v>#N/A</v>
      </c>
      <c r="D49" s="3" t="e">
        <f t="shared" si="1"/>
        <v>#N/A</v>
      </c>
    </row>
    <row r="50" spans="1:4" x14ac:dyDescent="0.2">
      <c r="A50" s="4">
        <f t="shared" si="3"/>
        <v>204</v>
      </c>
      <c r="B50" s="3">
        <f t="shared" si="4"/>
        <v>51.29708584519107</v>
      </c>
      <c r="C50" s="3" t="e">
        <f t="shared" si="0"/>
        <v>#N/A</v>
      </c>
      <c r="D50" s="3" t="e">
        <f t="shared" si="1"/>
        <v>#N/A</v>
      </c>
    </row>
    <row r="51" spans="1:4" x14ac:dyDescent="0.2">
      <c r="A51" s="4">
        <f t="shared" si="3"/>
        <v>210</v>
      </c>
      <c r="B51" s="3">
        <f t="shared" si="4"/>
        <v>51.614791571980462</v>
      </c>
      <c r="C51" s="3" t="e">
        <f t="shared" si="0"/>
        <v>#N/A</v>
      </c>
      <c r="D51" s="3" t="e">
        <f t="shared" si="1"/>
        <v>#N/A</v>
      </c>
    </row>
    <row r="52" spans="1:4" x14ac:dyDescent="0.2">
      <c r="A52" s="4">
        <f t="shared" si="3"/>
        <v>216</v>
      </c>
      <c r="B52" s="3">
        <f t="shared" si="4"/>
        <v>51.925431852274535</v>
      </c>
      <c r="C52" s="3" t="e">
        <f t="shared" si="0"/>
        <v>#N/A</v>
      </c>
      <c r="D52" s="3" t="e">
        <f t="shared" si="1"/>
        <v>#N/A</v>
      </c>
    </row>
    <row r="53" spans="1:4" x14ac:dyDescent="0.2">
      <c r="A53" s="4">
        <f t="shared" si="3"/>
        <v>222</v>
      </c>
      <c r="B53" s="3">
        <f t="shared" si="4"/>
        <v>52.229353690566924</v>
      </c>
      <c r="C53" s="3" t="e">
        <f t="shared" si="0"/>
        <v>#N/A</v>
      </c>
      <c r="D53" s="3" t="e">
        <f t="shared" si="1"/>
        <v>#N/A</v>
      </c>
    </row>
    <row r="54" spans="1:4" x14ac:dyDescent="0.2">
      <c r="A54" s="4">
        <f t="shared" si="3"/>
        <v>228</v>
      </c>
      <c r="B54" s="3">
        <f t="shared" si="4"/>
        <v>52.526878221163877</v>
      </c>
      <c r="C54" s="3" t="e">
        <f t="shared" si="0"/>
        <v>#N/A</v>
      </c>
      <c r="D54" s="3" t="e">
        <f t="shared" si="1"/>
        <v>#N/A</v>
      </c>
    </row>
    <row r="55" spans="1:4" x14ac:dyDescent="0.2">
      <c r="A55" s="4">
        <f t="shared" si="3"/>
        <v>234</v>
      </c>
      <c r="B55" s="3">
        <f t="shared" si="4"/>
        <v>52.818303260811163</v>
      </c>
      <c r="C55" s="3" t="e">
        <f t="shared" si="0"/>
        <v>#N/A</v>
      </c>
      <c r="D55" s="3" t="e">
        <f t="shared" si="1"/>
        <v>#N/A</v>
      </c>
    </row>
    <row r="56" spans="1:4" x14ac:dyDescent="0.2">
      <c r="A56" s="4">
        <f t="shared" si="3"/>
        <v>240</v>
      </c>
      <c r="B56" s="3">
        <f t="shared" si="4"/>
        <v>53.1039055510076</v>
      </c>
      <c r="C56" s="3" t="e">
        <f t="shared" si="0"/>
        <v>#N/A</v>
      </c>
      <c r="D56" s="3" t="e">
        <f t="shared" si="1"/>
        <v>#N/A</v>
      </c>
    </row>
    <row r="57" spans="1:4" x14ac:dyDescent="0.2">
      <c r="A57" s="4">
        <f t="shared" si="3"/>
        <v>246</v>
      </c>
      <c r="B57" s="3">
        <f t="shared" si="4"/>
        <v>53.383942734482069</v>
      </c>
      <c r="C57" s="3" t="e">
        <f t="shared" si="0"/>
        <v>#N/A</v>
      </c>
      <c r="D57" s="3" t="e">
        <f t="shared" si="1"/>
        <v>#N/A</v>
      </c>
    </row>
    <row r="58" spans="1:4" x14ac:dyDescent="0.2">
      <c r="A58" s="4">
        <f t="shared" si="3"/>
        <v>252</v>
      </c>
      <c r="B58" s="3">
        <f t="shared" si="4"/>
        <v>53.658655103015853</v>
      </c>
      <c r="C58" s="3" t="e">
        <f t="shared" si="0"/>
        <v>#N/A</v>
      </c>
      <c r="D58" s="3" t="e">
        <f t="shared" si="1"/>
        <v>#N/A</v>
      </c>
    </row>
    <row r="59" spans="1:4" x14ac:dyDescent="0.2">
      <c r="A59" s="4">
        <f t="shared" si="3"/>
        <v>258</v>
      </c>
      <c r="B59" s="3">
        <f t="shared" si="4"/>
        <v>53.928267147835392</v>
      </c>
      <c r="C59" s="3" t="e">
        <f t="shared" si="0"/>
        <v>#N/A</v>
      </c>
      <c r="D59" s="3" t="e">
        <f t="shared" si="1"/>
        <v>#N/A</v>
      </c>
    </row>
    <row r="60" spans="1:4" x14ac:dyDescent="0.2">
      <c r="A60" s="4">
        <f t="shared" si="3"/>
        <v>264</v>
      </c>
      <c r="B60" s="3">
        <f t="shared" si="4"/>
        <v>54.192988938915754</v>
      </c>
      <c r="C60" s="3" t="e">
        <f t="shared" si="0"/>
        <v>#N/A</v>
      </c>
      <c r="D60" s="3" t="e">
        <f t="shared" si="1"/>
        <v>#N/A</v>
      </c>
    </row>
    <row r="61" spans="1:4" x14ac:dyDescent="0.2">
      <c r="A61" s="4">
        <f t="shared" si="3"/>
        <v>270</v>
      </c>
      <c r="B61" s="3">
        <f t="shared" si="4"/>
        <v>54.453017355505409</v>
      </c>
      <c r="C61" s="3" t="e">
        <f t="shared" si="0"/>
        <v>#N/A</v>
      </c>
      <c r="D61" s="3" t="e">
        <f t="shared" si="1"/>
        <v>#N/A</v>
      </c>
    </row>
    <row r="62" spans="1:4" x14ac:dyDescent="0.2">
      <c r="A62" s="4">
        <f t="shared" si="3"/>
        <v>276</v>
      </c>
      <c r="B62" s="3">
        <f t="shared" si="4"/>
        <v>54.7085371868463</v>
      </c>
      <c r="C62" s="3" t="e">
        <f t="shared" si="0"/>
        <v>#N/A</v>
      </c>
      <c r="D62" s="3" t="e">
        <f t="shared" si="1"/>
        <v>#N/A</v>
      </c>
    </row>
    <row r="63" spans="1:4" x14ac:dyDescent="0.2">
      <c r="A63" s="4">
        <f t="shared" si="3"/>
        <v>282</v>
      </c>
      <c r="B63" s="3">
        <f t="shared" si="4"/>
        <v>54.959722119286219</v>
      </c>
      <c r="C63" s="3" t="e">
        <f t="shared" si="0"/>
        <v>#N/A</v>
      </c>
      <c r="D63" s="3" t="e">
        <f t="shared" si="1"/>
        <v>#N/A</v>
      </c>
    </row>
    <row r="64" spans="1:4" x14ac:dyDescent="0.2">
      <c r="A64" s="4">
        <f t="shared" si="3"/>
        <v>288</v>
      </c>
      <c r="B64" s="3">
        <f t="shared" si="4"/>
        <v>55.206735623660123</v>
      </c>
      <c r="C64" s="3" t="e">
        <f t="shared" si="0"/>
        <v>#N/A</v>
      </c>
      <c r="D64" s="3" t="e">
        <f t="shared" si="1"/>
        <v>#N/A</v>
      </c>
    </row>
    <row r="65" spans="1:4" x14ac:dyDescent="0.2">
      <c r="A65" s="4">
        <f t="shared" si="3"/>
        <v>294</v>
      </c>
      <c r="B65" s="3">
        <f t="shared" si="4"/>
        <v>55.449731754870072</v>
      </c>
      <c r="C65" s="3" t="e">
        <f t="shared" si="0"/>
        <v>#N/A</v>
      </c>
      <c r="D65" s="3" t="e">
        <f t="shared" si="1"/>
        <v>#N/A</v>
      </c>
    </row>
    <row r="66" spans="1:4" x14ac:dyDescent="0.2">
      <c r="A66" s="4">
        <f t="shared" si="3"/>
        <v>300</v>
      </c>
      <c r="B66" s="3">
        <f t="shared" si="4"/>
        <v>55.688855873953997</v>
      </c>
      <c r="C66" s="3" t="e">
        <f t="shared" si="0"/>
        <v>#N/A</v>
      </c>
      <c r="D66" s="3" t="e">
        <f t="shared" si="1"/>
        <v>#N/A</v>
      </c>
    </row>
    <row r="67" spans="1:4" x14ac:dyDescent="0.2">
      <c r="A67" s="4">
        <f t="shared" si="3"/>
        <v>306</v>
      </c>
      <c r="B67" s="3">
        <f t="shared" si="4"/>
        <v>55.924245301546662</v>
      </c>
      <c r="C67" s="3" t="e">
        <f t="shared" si="0"/>
        <v>#N/A</v>
      </c>
      <c r="D67" s="3" t="e">
        <f t="shared" si="1"/>
        <v>#N/A</v>
      </c>
    </row>
    <row r="68" spans="1:4" x14ac:dyDescent="0.2">
      <c r="A68" s="4">
        <f t="shared" si="3"/>
        <v>312</v>
      </c>
      <c r="B68" s="3">
        <f t="shared" si="4"/>
        <v>56.156029910460497</v>
      </c>
      <c r="C68" s="3" t="e">
        <f t="shared" si="0"/>
        <v>#N/A</v>
      </c>
      <c r="D68" s="3" t="e">
        <f t="shared" si="1"/>
        <v>#N/A</v>
      </c>
    </row>
    <row r="69" spans="1:4" x14ac:dyDescent="0.2">
      <c r="A69" s="4">
        <f t="shared" si="3"/>
        <v>318</v>
      </c>
      <c r="B69" s="3">
        <f t="shared" si="4"/>
        <v>56.384332664112463</v>
      </c>
      <c r="C69" s="3" t="e">
        <f t="shared" si="0"/>
        <v>#N/A</v>
      </c>
      <c r="D69" s="3" t="e">
        <f t="shared" si="1"/>
        <v>#N/A</v>
      </c>
    </row>
    <row r="70" spans="1:4" x14ac:dyDescent="0.2">
      <c r="A70" s="4">
        <f t="shared" si="3"/>
        <v>324</v>
      </c>
      <c r="B70" s="3">
        <f t="shared" si="4"/>
        <v>56.609270106667779</v>
      </c>
      <c r="C70" s="3" t="e">
        <f t="shared" si="0"/>
        <v>#N/A</v>
      </c>
      <c r="D70" s="3" t="e">
        <f t="shared" si="1"/>
        <v>#N/A</v>
      </c>
    </row>
    <row r="71" spans="1:4" x14ac:dyDescent="0.2">
      <c r="A71" s="4">
        <f t="shared" si="3"/>
        <v>330</v>
      </c>
      <c r="B71" s="3">
        <f t="shared" si="4"/>
        <v>56.83095281003866</v>
      </c>
      <c r="C71" s="3" t="e">
        <f t="shared" si="0"/>
        <v>#N/A</v>
      </c>
      <c r="D71" s="3" t="e">
        <f t="shared" si="1"/>
        <v>#N/A</v>
      </c>
    </row>
    <row r="72" spans="1:4" x14ac:dyDescent="0.2">
      <c r="A72" s="4">
        <f t="shared" si="3"/>
        <v>336</v>
      </c>
      <c r="B72" s="3">
        <f t="shared" si="4"/>
        <v>57.04948578224672</v>
      </c>
      <c r="C72" s="3" t="e">
        <f t="shared" si="0"/>
        <v>#N/A</v>
      </c>
      <c r="D72" s="3" t="e">
        <f t="shared" si="1"/>
        <v>#N/A</v>
      </c>
    </row>
    <row r="73" spans="1:4" x14ac:dyDescent="0.2">
      <c r="A73" s="4">
        <f t="shared" si="3"/>
        <v>342</v>
      </c>
      <c r="B73" s="3">
        <f t="shared" si="4"/>
        <v>57.264968841114396</v>
      </c>
      <c r="C73" s="3" t="e">
        <f t="shared" si="0"/>
        <v>#N/A</v>
      </c>
      <c r="D73" s="3" t="e">
        <f t="shared" si="1"/>
        <v>#N/A</v>
      </c>
    </row>
    <row r="74" spans="1:4" x14ac:dyDescent="0.2">
      <c r="A74" s="4">
        <f t="shared" si="3"/>
        <v>348</v>
      </c>
      <c r="B74" s="3">
        <f t="shared" si="4"/>
        <v>57.477496956782481</v>
      </c>
      <c r="C74" s="3" t="e">
        <f t="shared" si="0"/>
        <v>#N/A</v>
      </c>
      <c r="D74" s="3" t="e">
        <f t="shared" si="1"/>
        <v>#N/A</v>
      </c>
    </row>
    <row r="75" spans="1:4" x14ac:dyDescent="0.2">
      <c r="A75" s="4">
        <f t="shared" si="3"/>
        <v>354</v>
      </c>
      <c r="B75" s="3">
        <f t="shared" si="4"/>
        <v>57.687160566143334</v>
      </c>
      <c r="C75" s="3" t="e">
        <f t="shared" si="0"/>
        <v>#N/A</v>
      </c>
      <c r="D75" s="3" t="e">
        <f t="shared" si="1"/>
        <v>#N/A</v>
      </c>
    </row>
    <row r="76" spans="1:4" x14ac:dyDescent="0.2">
      <c r="A76" s="17">
        <f t="shared" si="3"/>
        <v>360</v>
      </c>
      <c r="B76" s="3">
        <f>$B$5*(POWER(A76,(1-$C$5)))</f>
        <v>57.513360187559343</v>
      </c>
      <c r="C76" s="3" t="e">
        <f t="shared" si="0"/>
        <v>#N/A</v>
      </c>
      <c r="D76" s="3" t="e">
        <f t="shared" si="1"/>
        <v>#N/A</v>
      </c>
    </row>
    <row r="77" spans="1:4" x14ac:dyDescent="0.2">
      <c r="A77" s="17">
        <f t="shared" si="3"/>
        <v>366</v>
      </c>
      <c r="B77" s="3">
        <f t="shared" ref="B77:B140" si="5">$B$5*(POWER(A77,(1-$C$5)))</f>
        <v>57.733381436331626</v>
      </c>
      <c r="C77" s="3" t="e">
        <f t="shared" si="0"/>
        <v>#N/A</v>
      </c>
      <c r="D77" s="3" t="e">
        <f t="shared" si="1"/>
        <v>#N/A</v>
      </c>
    </row>
    <row r="78" spans="1:4" x14ac:dyDescent="0.2">
      <c r="A78" s="17">
        <f t="shared" si="3"/>
        <v>372</v>
      </c>
      <c r="B78" s="3">
        <f t="shared" si="5"/>
        <v>57.950646214965573</v>
      </c>
      <c r="C78" s="3" t="e">
        <f t="shared" si="0"/>
        <v>#N/A</v>
      </c>
      <c r="D78" s="3" t="e">
        <f t="shared" si="1"/>
        <v>#N/A</v>
      </c>
    </row>
    <row r="79" spans="1:4" x14ac:dyDescent="0.2">
      <c r="A79" s="17">
        <f t="shared" si="3"/>
        <v>378</v>
      </c>
      <c r="B79" s="3">
        <f t="shared" si="5"/>
        <v>58.165232692826635</v>
      </c>
      <c r="C79" s="3" t="e">
        <f t="shared" si="0"/>
        <v>#N/A</v>
      </c>
      <c r="D79" s="3" t="e">
        <f t="shared" si="1"/>
        <v>#N/A</v>
      </c>
    </row>
    <row r="80" spans="1:4" x14ac:dyDescent="0.2">
      <c r="A80" s="17">
        <f t="shared" si="3"/>
        <v>384</v>
      </c>
      <c r="B80" s="3">
        <f t="shared" si="5"/>
        <v>58.37721562405612</v>
      </c>
      <c r="C80" s="3" t="e">
        <f t="shared" ref="C80:C143" si="6">$D$13*A80</f>
        <v>#N/A</v>
      </c>
      <c r="D80" s="3" t="e">
        <f t="shared" ref="D80:D143" si="7">B80-C80</f>
        <v>#N/A</v>
      </c>
    </row>
    <row r="81" spans="1:4" x14ac:dyDescent="0.2">
      <c r="A81" s="17">
        <f t="shared" si="3"/>
        <v>390</v>
      </c>
      <c r="B81" s="3">
        <f t="shared" si="5"/>
        <v>58.586666547519059</v>
      </c>
      <c r="C81" s="3" t="e">
        <f t="shared" si="6"/>
        <v>#N/A</v>
      </c>
      <c r="D81" s="3" t="e">
        <f t="shared" si="7"/>
        <v>#N/A</v>
      </c>
    </row>
    <row r="82" spans="1:4" x14ac:dyDescent="0.2">
      <c r="A82" s="17">
        <f t="shared" ref="A82:A145" si="8">A81+6</f>
        <v>396</v>
      </c>
      <c r="B82" s="3">
        <f t="shared" si="5"/>
        <v>58.79365397216624</v>
      </c>
      <c r="C82" s="3" t="e">
        <f t="shared" si="6"/>
        <v>#N/A</v>
      </c>
      <c r="D82" s="3" t="e">
        <f t="shared" si="7"/>
        <v>#N/A</v>
      </c>
    </row>
    <row r="83" spans="1:4" x14ac:dyDescent="0.2">
      <c r="A83" s="17">
        <f t="shared" si="8"/>
        <v>402</v>
      </c>
      <c r="B83" s="3">
        <f t="shared" si="5"/>
        <v>58.998243549078246</v>
      </c>
      <c r="C83" s="3" t="e">
        <f t="shared" si="6"/>
        <v>#N/A</v>
      </c>
      <c r="D83" s="3" t="e">
        <f t="shared" si="7"/>
        <v>#N/A</v>
      </c>
    </row>
    <row r="84" spans="1:4" x14ac:dyDescent="0.2">
      <c r="A84" s="17">
        <f t="shared" si="8"/>
        <v>408</v>
      </c>
      <c r="B84" s="3">
        <f t="shared" si="5"/>
        <v>59.200498231331558</v>
      </c>
      <c r="C84" s="3" t="e">
        <f t="shared" si="6"/>
        <v>#N/A</v>
      </c>
      <c r="D84" s="3" t="e">
        <f t="shared" si="7"/>
        <v>#N/A</v>
      </c>
    </row>
    <row r="85" spans="1:4" x14ac:dyDescent="0.2">
      <c r="A85" s="17">
        <f t="shared" si="8"/>
        <v>414</v>
      </c>
      <c r="B85" s="3">
        <f t="shared" si="5"/>
        <v>59.40047842271477</v>
      </c>
      <c r="C85" s="3" t="e">
        <f t="shared" si="6"/>
        <v>#N/A</v>
      </c>
      <c r="D85" s="3" t="e">
        <f t="shared" si="7"/>
        <v>#N/A</v>
      </c>
    </row>
    <row r="86" spans="1:4" x14ac:dyDescent="0.2">
      <c r="A86" s="17">
        <f t="shared" si="8"/>
        <v>420</v>
      </c>
      <c r="B86" s="3">
        <f t="shared" si="5"/>
        <v>59.598242116221471</v>
      </c>
      <c r="C86" s="3" t="e">
        <f t="shared" si="6"/>
        <v>#N/A</v>
      </c>
      <c r="D86" s="3" t="e">
        <f t="shared" si="7"/>
        <v>#N/A</v>
      </c>
    </row>
    <row r="87" spans="1:4" x14ac:dyDescent="0.2">
      <c r="A87" s="17">
        <f t="shared" si="8"/>
        <v>426</v>
      </c>
      <c r="B87" s="3">
        <f t="shared" si="5"/>
        <v>59.793845023158426</v>
      </c>
      <c r="C87" s="3" t="e">
        <f t="shared" si="6"/>
        <v>#N/A</v>
      </c>
      <c r="D87" s="3" t="e">
        <f t="shared" si="7"/>
        <v>#N/A</v>
      </c>
    </row>
    <row r="88" spans="1:4" x14ac:dyDescent="0.2">
      <c r="A88" s="17">
        <f t="shared" si="8"/>
        <v>432</v>
      </c>
      <c r="B88" s="3">
        <f t="shared" si="5"/>
        <v>59.987340693627274</v>
      </c>
      <c r="C88" s="3" t="e">
        <f t="shared" si="6"/>
        <v>#N/A</v>
      </c>
      <c r="D88" s="3" t="e">
        <f t="shared" si="7"/>
        <v>#N/A</v>
      </c>
    </row>
    <row r="89" spans="1:4" x14ac:dyDescent="0.2">
      <c r="A89" s="17">
        <f t="shared" si="8"/>
        <v>438</v>
      </c>
      <c r="B89" s="3">
        <f t="shared" si="5"/>
        <v>60.17878062906744</v>
      </c>
      <c r="C89" s="3" t="e">
        <f t="shared" si="6"/>
        <v>#N/A</v>
      </c>
      <c r="D89" s="3" t="e">
        <f t="shared" si="7"/>
        <v>#N/A</v>
      </c>
    </row>
    <row r="90" spans="1:4" x14ac:dyDescent="0.2">
      <c r="A90" s="17">
        <f t="shared" si="8"/>
        <v>444</v>
      </c>
      <c r="B90" s="3">
        <f t="shared" si="5"/>
        <v>60.368214387484429</v>
      </c>
      <c r="C90" s="3" t="e">
        <f t="shared" si="6"/>
        <v>#N/A</v>
      </c>
      <c r="D90" s="3" t="e">
        <f t="shared" si="7"/>
        <v>#N/A</v>
      </c>
    </row>
    <row r="91" spans="1:4" x14ac:dyDescent="0.2">
      <c r="A91" s="17">
        <f t="shared" si="8"/>
        <v>450</v>
      </c>
      <c r="B91" s="3">
        <f t="shared" si="5"/>
        <v>60.555689681930986</v>
      </c>
      <c r="C91" s="3" t="e">
        <f t="shared" si="6"/>
        <v>#N/A</v>
      </c>
      <c r="D91" s="3" t="e">
        <f t="shared" si="7"/>
        <v>#N/A</v>
      </c>
    </row>
    <row r="92" spans="1:4" x14ac:dyDescent="0.2">
      <c r="A92" s="17">
        <f t="shared" si="8"/>
        <v>456</v>
      </c>
      <c r="B92" s="3">
        <f t="shared" si="5"/>
        <v>60.741252472757338</v>
      </c>
      <c r="C92" s="3" t="e">
        <f t="shared" si="6"/>
        <v>#N/A</v>
      </c>
      <c r="D92" s="3" t="e">
        <f t="shared" si="7"/>
        <v>#N/A</v>
      </c>
    </row>
    <row r="93" spans="1:4" x14ac:dyDescent="0.2">
      <c r="A93" s="17">
        <f t="shared" si="8"/>
        <v>462</v>
      </c>
      <c r="B93" s="3">
        <f t="shared" si="5"/>
        <v>60.924947054101288</v>
      </c>
      <c r="C93" s="3" t="e">
        <f t="shared" si="6"/>
        <v>#N/A</v>
      </c>
      <c r="D93" s="3" t="e">
        <f t="shared" si="7"/>
        <v>#N/A</v>
      </c>
    </row>
    <row r="94" spans="1:4" x14ac:dyDescent="0.2">
      <c r="A94" s="17">
        <f t="shared" si="8"/>
        <v>468</v>
      </c>
      <c r="B94" s="3">
        <f t="shared" si="5"/>
        <v>61.106816135047723</v>
      </c>
      <c r="C94" s="3" t="e">
        <f t="shared" si="6"/>
        <v>#N/A</v>
      </c>
      <c r="D94" s="3" t="e">
        <f t="shared" si="7"/>
        <v>#N/A</v>
      </c>
    </row>
    <row r="95" spans="1:4" x14ac:dyDescent="0.2">
      <c r="A95" s="17">
        <f t="shared" si="8"/>
        <v>474</v>
      </c>
      <c r="B95" s="3">
        <f t="shared" si="5"/>
        <v>61.286900915849529</v>
      </c>
      <c r="C95" s="3" t="e">
        <f t="shared" si="6"/>
        <v>#N/A</v>
      </c>
      <c r="D95" s="3" t="e">
        <f t="shared" si="7"/>
        <v>#N/A</v>
      </c>
    </row>
    <row r="96" spans="1:4" x14ac:dyDescent="0.2">
      <c r="A96" s="17">
        <f t="shared" si="8"/>
        <v>480</v>
      </c>
      <c r="B96" s="3">
        <f t="shared" si="5"/>
        <v>61.465241159569459</v>
      </c>
      <c r="C96" s="3" t="e">
        <f t="shared" si="6"/>
        <v>#N/A</v>
      </c>
      <c r="D96" s="3" t="e">
        <f t="shared" si="7"/>
        <v>#N/A</v>
      </c>
    </row>
    <row r="97" spans="1:4" x14ac:dyDescent="0.2">
      <c r="A97" s="17">
        <f t="shared" si="8"/>
        <v>486</v>
      </c>
      <c r="B97" s="3">
        <f t="shared" si="5"/>
        <v>61.64187525947105</v>
      </c>
      <c r="C97" s="3" t="e">
        <f t="shared" si="6"/>
        <v>#N/A</v>
      </c>
      <c r="D97" s="3" t="e">
        <f t="shared" si="7"/>
        <v>#N/A</v>
      </c>
    </row>
    <row r="98" spans="1:4" x14ac:dyDescent="0.2">
      <c r="A98" s="17">
        <f t="shared" si="8"/>
        <v>492</v>
      </c>
      <c r="B98" s="3">
        <f t="shared" si="5"/>
        <v>61.816840302460157</v>
      </c>
      <c r="C98" s="3" t="e">
        <f t="shared" si="6"/>
        <v>#N/A</v>
      </c>
      <c r="D98" s="3" t="e">
        <f t="shared" si="7"/>
        <v>#N/A</v>
      </c>
    </row>
    <row r="99" spans="1:4" x14ac:dyDescent="0.2">
      <c r="A99" s="17">
        <f t="shared" si="8"/>
        <v>498</v>
      </c>
      <c r="B99" s="3">
        <f t="shared" si="5"/>
        <v>61.990172128853928</v>
      </c>
      <c r="C99" s="3" t="e">
        <f t="shared" si="6"/>
        <v>#N/A</v>
      </c>
      <c r="D99" s="3" t="e">
        <f t="shared" si="7"/>
        <v>#N/A</v>
      </c>
    </row>
    <row r="100" spans="1:4" x14ac:dyDescent="0.2">
      <c r="A100" s="17">
        <f t="shared" si="8"/>
        <v>504</v>
      </c>
      <c r="B100" s="3">
        <f t="shared" si="5"/>
        <v>62.161905388730858</v>
      </c>
      <c r="C100" s="3" t="e">
        <f t="shared" si="6"/>
        <v>#N/A</v>
      </c>
      <c r="D100" s="3" t="e">
        <f t="shared" si="7"/>
        <v>#N/A</v>
      </c>
    </row>
    <row r="101" spans="1:4" x14ac:dyDescent="0.2">
      <c r="A101" s="17">
        <f t="shared" si="8"/>
        <v>510</v>
      </c>
      <c r="B101" s="3">
        <f t="shared" si="5"/>
        <v>62.332073595096105</v>
      </c>
      <c r="C101" s="3" t="e">
        <f t="shared" si="6"/>
        <v>#N/A</v>
      </c>
      <c r="D101" s="3" t="e">
        <f t="shared" si="7"/>
        <v>#N/A</v>
      </c>
    </row>
    <row r="102" spans="1:4" x14ac:dyDescent="0.2">
      <c r="A102" s="17">
        <f t="shared" si="8"/>
        <v>516</v>
      </c>
      <c r="B102" s="3">
        <f t="shared" si="5"/>
        <v>62.500709174077073</v>
      </c>
      <c r="C102" s="3" t="e">
        <f t="shared" si="6"/>
        <v>#N/A</v>
      </c>
      <c r="D102" s="3" t="e">
        <f t="shared" si="7"/>
        <v>#N/A</v>
      </c>
    </row>
    <row r="103" spans="1:4" x14ac:dyDescent="0.2">
      <c r="A103" s="17">
        <f t="shared" si="8"/>
        <v>522</v>
      </c>
      <c r="B103" s="3">
        <f t="shared" si="5"/>
        <v>62.667843512347616</v>
      </c>
      <c r="C103" s="3" t="e">
        <f t="shared" si="6"/>
        <v>#N/A</v>
      </c>
      <c r="D103" s="3" t="e">
        <f t="shared" si="7"/>
        <v>#N/A</v>
      </c>
    </row>
    <row r="104" spans="1:4" x14ac:dyDescent="0.2">
      <c r="A104" s="17">
        <f t="shared" si="8"/>
        <v>528</v>
      </c>
      <c r="B104" s="3">
        <f t="shared" si="5"/>
        <v>62.833507001963831</v>
      </c>
      <c r="C104" s="3" t="e">
        <f t="shared" si="6"/>
        <v>#N/A</v>
      </c>
      <c r="D104" s="3" t="e">
        <f t="shared" si="7"/>
        <v>#N/A</v>
      </c>
    </row>
    <row r="105" spans="1:4" x14ac:dyDescent="0.2">
      <c r="A105" s="17">
        <f t="shared" si="8"/>
        <v>534</v>
      </c>
      <c r="B105" s="3">
        <f t="shared" si="5"/>
        <v>62.997729082780566</v>
      </c>
      <c r="C105" s="3" t="e">
        <f t="shared" si="6"/>
        <v>#N/A</v>
      </c>
      <c r="D105" s="3" t="e">
        <f t="shared" si="7"/>
        <v>#N/A</v>
      </c>
    </row>
    <row r="106" spans="1:4" x14ac:dyDescent="0.2">
      <c r="A106" s="17">
        <f t="shared" si="8"/>
        <v>540</v>
      </c>
      <c r="B106" s="3">
        <f t="shared" si="5"/>
        <v>63.160538282604527</v>
      </c>
      <c r="C106" s="3" t="e">
        <f t="shared" si="6"/>
        <v>#N/A</v>
      </c>
      <c r="D106" s="3" t="e">
        <f t="shared" si="7"/>
        <v>#N/A</v>
      </c>
    </row>
    <row r="107" spans="1:4" x14ac:dyDescent="0.2">
      <c r="A107" s="17">
        <f t="shared" si="8"/>
        <v>546</v>
      </c>
      <c r="B107" s="3">
        <f t="shared" si="5"/>
        <v>63.321962255228648</v>
      </c>
      <c r="C107" s="3" t="e">
        <f t="shared" si="6"/>
        <v>#N/A</v>
      </c>
      <c r="D107" s="3" t="e">
        <f t="shared" si="7"/>
        <v>#N/A</v>
      </c>
    </row>
    <row r="108" spans="1:4" x14ac:dyDescent="0.2">
      <c r="A108" s="17">
        <f t="shared" si="8"/>
        <v>552</v>
      </c>
      <c r="B108" s="3">
        <f t="shared" si="5"/>
        <v>63.482027816481576</v>
      </c>
      <c r="C108" s="3" t="e">
        <f t="shared" si="6"/>
        <v>#N/A</v>
      </c>
      <c r="D108" s="3" t="e">
        <f t="shared" si="7"/>
        <v>#N/A</v>
      </c>
    </row>
    <row r="109" spans="1:4" x14ac:dyDescent="0.2">
      <c r="A109" s="17">
        <f t="shared" si="8"/>
        <v>558</v>
      </c>
      <c r="B109" s="3">
        <f t="shared" si="5"/>
        <v>63.640760978415905</v>
      </c>
      <c r="C109" s="3" t="e">
        <f t="shared" si="6"/>
        <v>#N/A</v>
      </c>
      <c r="D109" s="3" t="e">
        <f t="shared" si="7"/>
        <v>#N/A</v>
      </c>
    </row>
    <row r="110" spans="1:4" x14ac:dyDescent="0.2">
      <c r="A110" s="17">
        <f t="shared" si="8"/>
        <v>564</v>
      </c>
      <c r="B110" s="3">
        <f t="shared" si="5"/>
        <v>63.798186981750483</v>
      </c>
      <c r="C110" s="3" t="e">
        <f t="shared" si="6"/>
        <v>#N/A</v>
      </c>
      <c r="D110" s="3" t="e">
        <f t="shared" si="7"/>
        <v>#N/A</v>
      </c>
    </row>
    <row r="111" spans="1:4" x14ac:dyDescent="0.2">
      <c r="A111" s="17">
        <f t="shared" si="8"/>
        <v>570</v>
      </c>
      <c r="B111" s="3">
        <f t="shared" si="5"/>
        <v>63.9543303266734</v>
      </c>
      <c r="C111" s="3" t="e">
        <f t="shared" si="6"/>
        <v>#N/A</v>
      </c>
      <c r="D111" s="3" t="e">
        <f t="shared" si="7"/>
        <v>#N/A</v>
      </c>
    </row>
    <row r="112" spans="1:4" x14ac:dyDescent="0.2">
      <c r="A112" s="17">
        <f t="shared" si="8"/>
        <v>576</v>
      </c>
      <c r="B112" s="3">
        <f t="shared" si="5"/>
        <v>64.10921480210466</v>
      </c>
      <c r="C112" s="3" t="e">
        <f t="shared" si="6"/>
        <v>#N/A</v>
      </c>
      <c r="D112" s="3" t="e">
        <f t="shared" si="7"/>
        <v>#N/A</v>
      </c>
    </row>
    <row r="113" spans="1:4" x14ac:dyDescent="0.2">
      <c r="A113" s="17">
        <f t="shared" si="8"/>
        <v>582</v>
      </c>
      <c r="B113" s="3">
        <f t="shared" si="5"/>
        <v>64.262863513510993</v>
      </c>
      <c r="C113" s="3" t="e">
        <f t="shared" si="6"/>
        <v>#N/A</v>
      </c>
      <c r="D113" s="3" t="e">
        <f t="shared" si="7"/>
        <v>#N/A</v>
      </c>
    </row>
    <row r="114" spans="1:4" x14ac:dyDescent="0.2">
      <c r="A114" s="17">
        <f t="shared" si="8"/>
        <v>588</v>
      </c>
      <c r="B114" s="3">
        <f t="shared" si="5"/>
        <v>64.415298909358498</v>
      </c>
      <c r="C114" s="3" t="e">
        <f t="shared" si="6"/>
        <v>#N/A</v>
      </c>
      <c r="D114" s="3" t="e">
        <f t="shared" si="7"/>
        <v>#N/A</v>
      </c>
    </row>
    <row r="115" spans="1:4" x14ac:dyDescent="0.2">
      <c r="A115" s="17">
        <f t="shared" si="8"/>
        <v>594</v>
      </c>
      <c r="B115" s="3">
        <f t="shared" si="5"/>
        <v>64.566542806282783</v>
      </c>
      <c r="C115" s="3" t="e">
        <f t="shared" si="6"/>
        <v>#N/A</v>
      </c>
      <c r="D115" s="3" t="e">
        <f t="shared" si="7"/>
        <v>#N/A</v>
      </c>
    </row>
    <row r="116" spans="1:4" x14ac:dyDescent="0.2">
      <c r="A116" s="17">
        <f t="shared" si="8"/>
        <v>600</v>
      </c>
      <c r="B116" s="3">
        <f t="shared" si="5"/>
        <v>64.716616413051412</v>
      </c>
      <c r="C116" s="3" t="e">
        <f t="shared" si="6"/>
        <v>#N/A</v>
      </c>
      <c r="D116" s="3" t="e">
        <f t="shared" si="7"/>
        <v>#N/A</v>
      </c>
    </row>
    <row r="117" spans="1:4" x14ac:dyDescent="0.2">
      <c r="A117" s="17">
        <f t="shared" si="8"/>
        <v>606</v>
      </c>
      <c r="B117" s="3">
        <f t="shared" si="5"/>
        <v>64.865540353387843</v>
      </c>
      <c r="C117" s="3" t="e">
        <f t="shared" si="6"/>
        <v>#N/A</v>
      </c>
      <c r="D117" s="3" t="e">
        <f t="shared" si="7"/>
        <v>#N/A</v>
      </c>
    </row>
    <row r="118" spans="1:4" x14ac:dyDescent="0.2">
      <c r="A118" s="17">
        <f t="shared" si="8"/>
        <v>612</v>
      </c>
      <c r="B118" s="3">
        <f t="shared" si="5"/>
        <v>65.01333468772161</v>
      </c>
      <c r="C118" s="3" t="e">
        <f t="shared" si="6"/>
        <v>#N/A</v>
      </c>
      <c r="D118" s="3" t="e">
        <f t="shared" si="7"/>
        <v>#N/A</v>
      </c>
    </row>
    <row r="119" spans="1:4" x14ac:dyDescent="0.2">
      <c r="A119" s="17">
        <f t="shared" si="8"/>
        <v>618</v>
      </c>
      <c r="B119" s="3">
        <f t="shared" si="5"/>
        <v>65.160018933925514</v>
      </c>
      <c r="C119" s="3" t="e">
        <f t="shared" si="6"/>
        <v>#N/A</v>
      </c>
      <c r="D119" s="3" t="e">
        <f t="shared" si="7"/>
        <v>#N/A</v>
      </c>
    </row>
    <row r="120" spans="1:4" x14ac:dyDescent="0.2">
      <c r="A120" s="17">
        <f t="shared" si="8"/>
        <v>624</v>
      </c>
      <c r="B120" s="3">
        <f t="shared" si="5"/>
        <v>65.305612087095966</v>
      </c>
      <c r="C120" s="3" t="e">
        <f t="shared" si="6"/>
        <v>#N/A</v>
      </c>
      <c r="D120" s="3" t="e">
        <f t="shared" si="7"/>
        <v>#N/A</v>
      </c>
    </row>
    <row r="121" spans="1:4" x14ac:dyDescent="0.2">
      <c r="A121" s="17">
        <f t="shared" si="8"/>
        <v>630</v>
      </c>
      <c r="B121" s="3">
        <f t="shared" si="5"/>
        <v>65.450132638429679</v>
      </c>
      <c r="C121" s="3" t="e">
        <f t="shared" si="6"/>
        <v>#N/A</v>
      </c>
      <c r="D121" s="3" t="e">
        <f t="shared" si="7"/>
        <v>#N/A</v>
      </c>
    </row>
    <row r="122" spans="1:4" x14ac:dyDescent="0.2">
      <c r="A122" s="17">
        <f t="shared" si="8"/>
        <v>636</v>
      </c>
      <c r="B122" s="3">
        <f t="shared" si="5"/>
        <v>65.593598593246213</v>
      </c>
      <c r="C122" s="3" t="e">
        <f t="shared" si="6"/>
        <v>#N/A</v>
      </c>
      <c r="D122" s="3" t="e">
        <f t="shared" si="7"/>
        <v>#N/A</v>
      </c>
    </row>
    <row r="123" spans="1:4" x14ac:dyDescent="0.2">
      <c r="A123" s="17">
        <f t="shared" si="8"/>
        <v>642</v>
      </c>
      <c r="B123" s="3">
        <f t="shared" si="5"/>
        <v>65.736027488202268</v>
      </c>
      <c r="C123" s="3" t="e">
        <f t="shared" si="6"/>
        <v>#N/A</v>
      </c>
      <c r="D123" s="3" t="e">
        <f t="shared" si="7"/>
        <v>#N/A</v>
      </c>
    </row>
    <row r="124" spans="1:4" x14ac:dyDescent="0.2">
      <c r="A124" s="17">
        <f t="shared" si="8"/>
        <v>648</v>
      </c>
      <c r="B124" s="3">
        <f t="shared" si="5"/>
        <v>65.87743640774174</v>
      </c>
      <c r="C124" s="3" t="e">
        <f t="shared" si="6"/>
        <v>#N/A</v>
      </c>
      <c r="D124" s="3" t="e">
        <f t="shared" si="7"/>
        <v>#N/A</v>
      </c>
    </row>
    <row r="125" spans="1:4" x14ac:dyDescent="0.2">
      <c r="A125" s="17">
        <f t="shared" si="8"/>
        <v>654</v>
      </c>
      <c r="B125" s="3">
        <f t="shared" si="5"/>
        <v>66.017841999821712</v>
      </c>
      <c r="C125" s="3" t="e">
        <f t="shared" si="6"/>
        <v>#N/A</v>
      </c>
      <c r="D125" s="3" t="e">
        <f t="shared" si="7"/>
        <v>#N/A</v>
      </c>
    </row>
    <row r="126" spans="1:4" x14ac:dyDescent="0.2">
      <c r="A126" s="17">
        <f t="shared" si="8"/>
        <v>660</v>
      </c>
      <c r="B126" s="3">
        <f t="shared" si="5"/>
        <v>66.157260490952851</v>
      </c>
      <c r="C126" s="3" t="e">
        <f t="shared" si="6"/>
        <v>#N/A</v>
      </c>
      <c r="D126" s="3" t="e">
        <f t="shared" si="7"/>
        <v>#N/A</v>
      </c>
    </row>
    <row r="127" spans="1:4" x14ac:dyDescent="0.2">
      <c r="A127" s="17">
        <f t="shared" si="8"/>
        <v>666</v>
      </c>
      <c r="B127" s="3">
        <f t="shared" si="5"/>
        <v>66.295707700590071</v>
      </c>
      <c r="C127" s="3" t="e">
        <f t="shared" si="6"/>
        <v>#N/A</v>
      </c>
      <c r="D127" s="3" t="e">
        <f t="shared" si="7"/>
        <v>#N/A</v>
      </c>
    </row>
    <row r="128" spans="1:4" x14ac:dyDescent="0.2">
      <c r="A128" s="17">
        <f t="shared" si="8"/>
        <v>672</v>
      </c>
      <c r="B128" s="3">
        <f t="shared" si="5"/>
        <v>66.433199054906822</v>
      </c>
      <c r="C128" s="3" t="e">
        <f t="shared" si="6"/>
        <v>#N/A</v>
      </c>
      <c r="D128" s="3" t="e">
        <f t="shared" si="7"/>
        <v>#N/A</v>
      </c>
    </row>
    <row r="129" spans="1:4" x14ac:dyDescent="0.2">
      <c r="A129" s="17">
        <f t="shared" si="8"/>
        <v>678</v>
      </c>
      <c r="B129" s="3">
        <f t="shared" si="5"/>
        <v>66.569749599985045</v>
      </c>
      <c r="C129" s="3" t="e">
        <f t="shared" si="6"/>
        <v>#N/A</v>
      </c>
      <c r="D129" s="3" t="e">
        <f t="shared" si="7"/>
        <v>#N/A</v>
      </c>
    </row>
    <row r="130" spans="1:4" x14ac:dyDescent="0.2">
      <c r="A130" s="17">
        <f t="shared" si="8"/>
        <v>684</v>
      </c>
      <c r="B130" s="3">
        <f t="shared" si="5"/>
        <v>66.705374014450214</v>
      </c>
      <c r="C130" s="3" t="e">
        <f t="shared" si="6"/>
        <v>#N/A</v>
      </c>
      <c r="D130" s="3" t="e">
        <f t="shared" si="7"/>
        <v>#N/A</v>
      </c>
    </row>
    <row r="131" spans="1:4" x14ac:dyDescent="0.2">
      <c r="A131" s="17">
        <f t="shared" si="8"/>
        <v>690</v>
      </c>
      <c r="B131" s="3">
        <f t="shared" si="5"/>
        <v>66.840086621579516</v>
      </c>
      <c r="C131" s="3" t="e">
        <f t="shared" si="6"/>
        <v>#N/A</v>
      </c>
      <c r="D131" s="3" t="e">
        <f t="shared" si="7"/>
        <v>#N/A</v>
      </c>
    </row>
    <row r="132" spans="1:4" x14ac:dyDescent="0.2">
      <c r="A132" s="17">
        <f t="shared" si="8"/>
        <v>696</v>
      </c>
      <c r="B132" s="3">
        <f t="shared" si="5"/>
        <v>66.973901400909739</v>
      </c>
      <c r="C132" s="3" t="e">
        <f t="shared" si="6"/>
        <v>#N/A</v>
      </c>
      <c r="D132" s="3" t="e">
        <f t="shared" si="7"/>
        <v>#N/A</v>
      </c>
    </row>
    <row r="133" spans="1:4" x14ac:dyDescent="0.2">
      <c r="A133" s="17">
        <f t="shared" si="8"/>
        <v>702</v>
      </c>
      <c r="B133" s="3">
        <f t="shared" si="5"/>
        <v>67.106831999369248</v>
      </c>
      <c r="C133" s="3" t="e">
        <f t="shared" si="6"/>
        <v>#N/A</v>
      </c>
      <c r="D133" s="3" t="e">
        <f t="shared" si="7"/>
        <v>#N/A</v>
      </c>
    </row>
    <row r="134" spans="1:4" x14ac:dyDescent="0.2">
      <c r="A134" s="17">
        <f t="shared" si="8"/>
        <v>708</v>
      </c>
      <c r="B134" s="3">
        <f t="shared" si="5"/>
        <v>67.238891741958014</v>
      </c>
      <c r="C134" s="3" t="e">
        <f t="shared" si="6"/>
        <v>#N/A</v>
      </c>
      <c r="D134" s="3" t="e">
        <f t="shared" si="7"/>
        <v>#N/A</v>
      </c>
    </row>
    <row r="135" spans="1:4" x14ac:dyDescent="0.2">
      <c r="A135" s="17">
        <f t="shared" si="8"/>
        <v>714</v>
      </c>
      <c r="B135" s="3">
        <f t="shared" si="5"/>
        <v>67.370093641996974</v>
      </c>
      <c r="C135" s="3" t="e">
        <f t="shared" si="6"/>
        <v>#N/A</v>
      </c>
      <c r="D135" s="3" t="e">
        <f t="shared" si="7"/>
        <v>#N/A</v>
      </c>
    </row>
    <row r="136" spans="1:4" x14ac:dyDescent="0.2">
      <c r="A136" s="17">
        <f t="shared" si="8"/>
        <v>720</v>
      </c>
      <c r="B136" s="3">
        <f t="shared" si="5"/>
        <v>67.500450410968298</v>
      </c>
      <c r="C136" s="3" t="e">
        <f t="shared" si="6"/>
        <v>#N/A</v>
      </c>
      <c r="D136" s="3" t="e">
        <f t="shared" si="7"/>
        <v>#N/A</v>
      </c>
    </row>
    <row r="137" spans="1:4" x14ac:dyDescent="0.2">
      <c r="A137" s="17">
        <f t="shared" si="8"/>
        <v>726</v>
      </c>
      <c r="B137" s="3">
        <f t="shared" si="5"/>
        <v>67.62997446796561</v>
      </c>
      <c r="C137" s="3" t="e">
        <f t="shared" si="6"/>
        <v>#N/A</v>
      </c>
      <c r="D137" s="3" t="e">
        <f t="shared" si="7"/>
        <v>#N/A</v>
      </c>
    </row>
    <row r="138" spans="1:4" x14ac:dyDescent="0.2">
      <c r="A138" s="17">
        <f t="shared" si="8"/>
        <v>732</v>
      </c>
      <c r="B138" s="3">
        <f t="shared" si="5"/>
        <v>67.758677948773069</v>
      </c>
      <c r="C138" s="3" t="e">
        <f t="shared" si="6"/>
        <v>#N/A</v>
      </c>
      <c r="D138" s="3" t="e">
        <f t="shared" si="7"/>
        <v>#N/A</v>
      </c>
    </row>
    <row r="139" spans="1:4" x14ac:dyDescent="0.2">
      <c r="A139" s="17">
        <f t="shared" si="8"/>
        <v>738</v>
      </c>
      <c r="B139" s="3">
        <f t="shared" si="5"/>
        <v>67.886572714590557</v>
      </c>
      <c r="C139" s="3" t="e">
        <f t="shared" si="6"/>
        <v>#N/A</v>
      </c>
      <c r="D139" s="3" t="e">
        <f t="shared" si="7"/>
        <v>#N/A</v>
      </c>
    </row>
    <row r="140" spans="1:4" x14ac:dyDescent="0.2">
      <c r="A140" s="17">
        <f t="shared" si="8"/>
        <v>744</v>
      </c>
      <c r="B140" s="3">
        <f t="shared" si="5"/>
        <v>68.013670360421514</v>
      </c>
      <c r="C140" s="3" t="e">
        <f t="shared" si="6"/>
        <v>#N/A</v>
      </c>
      <c r="D140" s="3" t="e">
        <f t="shared" si="7"/>
        <v>#N/A</v>
      </c>
    </row>
    <row r="141" spans="1:4" x14ac:dyDescent="0.2">
      <c r="A141" s="17">
        <f t="shared" si="8"/>
        <v>750</v>
      </c>
      <c r="B141" s="3">
        <f t="shared" ref="B141:B204" si="9">$B$5*(POWER(A141,(1-$C$5)))</f>
        <v>68.139982223139341</v>
      </c>
      <c r="C141" s="3" t="e">
        <f t="shared" si="6"/>
        <v>#N/A</v>
      </c>
      <c r="D141" s="3" t="e">
        <f t="shared" si="7"/>
        <v>#N/A</v>
      </c>
    </row>
    <row r="142" spans="1:4" x14ac:dyDescent="0.2">
      <c r="A142" s="17">
        <f t="shared" si="8"/>
        <v>756</v>
      </c>
      <c r="B142" s="3">
        <f t="shared" si="9"/>
        <v>68.265519389246961</v>
      </c>
      <c r="C142" s="3" t="e">
        <f t="shared" si="6"/>
        <v>#N/A</v>
      </c>
      <c r="D142" s="3" t="e">
        <f t="shared" si="7"/>
        <v>#N/A</v>
      </c>
    </row>
    <row r="143" spans="1:4" x14ac:dyDescent="0.2">
      <c r="A143" s="17">
        <f t="shared" si="8"/>
        <v>762</v>
      </c>
      <c r="B143" s="3">
        <f t="shared" si="9"/>
        <v>68.39029270234343</v>
      </c>
      <c r="C143" s="3" t="e">
        <f t="shared" si="6"/>
        <v>#N/A</v>
      </c>
      <c r="D143" s="3" t="e">
        <f t="shared" si="7"/>
        <v>#N/A</v>
      </c>
    </row>
    <row r="144" spans="1:4" x14ac:dyDescent="0.2">
      <c r="A144" s="17">
        <f t="shared" si="8"/>
        <v>768</v>
      </c>
      <c r="B144" s="3">
        <f t="shared" si="9"/>
        <v>68.514312770311179</v>
      </c>
      <c r="C144" s="3" t="e">
        <f t="shared" ref="C144:C207" si="10">$D$13*A144</f>
        <v>#N/A</v>
      </c>
      <c r="D144" s="3" t="e">
        <f t="shared" ref="D144:D207" si="11">B144-C144</f>
        <v>#N/A</v>
      </c>
    </row>
    <row r="145" spans="1:4" x14ac:dyDescent="0.2">
      <c r="A145" s="17">
        <f t="shared" si="8"/>
        <v>774</v>
      </c>
      <c r="B145" s="3">
        <f t="shared" si="9"/>
        <v>68.637589972236128</v>
      </c>
      <c r="C145" s="3" t="e">
        <f t="shared" si="10"/>
        <v>#N/A</v>
      </c>
      <c r="D145" s="3" t="e">
        <f t="shared" si="11"/>
        <v>#N/A</v>
      </c>
    </row>
    <row r="146" spans="1:4" x14ac:dyDescent="0.2">
      <c r="A146" s="17">
        <f t="shared" ref="A146:A209" si="12">A145+6</f>
        <v>780</v>
      </c>
      <c r="B146" s="3">
        <f t="shared" si="9"/>
        <v>68.760134465072795</v>
      </c>
      <c r="C146" s="3" t="e">
        <f t="shared" si="10"/>
        <v>#N/A</v>
      </c>
      <c r="D146" s="3" t="e">
        <f t="shared" si="11"/>
        <v>#N/A</v>
      </c>
    </row>
    <row r="147" spans="1:4" x14ac:dyDescent="0.2">
      <c r="A147" s="17">
        <f t="shared" si="12"/>
        <v>786</v>
      </c>
      <c r="B147" s="3">
        <f t="shared" si="9"/>
        <v>68.881956190065608</v>
      </c>
      <c r="C147" s="3" t="e">
        <f t="shared" si="10"/>
        <v>#N/A</v>
      </c>
      <c r="D147" s="3" t="e">
        <f t="shared" si="11"/>
        <v>#N/A</v>
      </c>
    </row>
    <row r="148" spans="1:4" x14ac:dyDescent="0.2">
      <c r="A148" s="17">
        <f t="shared" si="12"/>
        <v>792</v>
      </c>
      <c r="B148" s="3">
        <f t="shared" si="9"/>
        <v>69.003064878937124</v>
      </c>
      <c r="C148" s="3" t="e">
        <f t="shared" si="10"/>
        <v>#N/A</v>
      </c>
      <c r="D148" s="3" t="e">
        <f t="shared" si="11"/>
        <v>#N/A</v>
      </c>
    </row>
    <row r="149" spans="1:4" x14ac:dyDescent="0.2">
      <c r="A149" s="17">
        <f t="shared" si="12"/>
        <v>798</v>
      </c>
      <c r="B149" s="3">
        <f t="shared" si="9"/>
        <v>69.123470059853247</v>
      </c>
      <c r="C149" s="3" t="e">
        <f t="shared" si="10"/>
        <v>#N/A</v>
      </c>
      <c r="D149" s="3" t="e">
        <f t="shared" si="11"/>
        <v>#N/A</v>
      </c>
    </row>
    <row r="150" spans="1:4" x14ac:dyDescent="0.2">
      <c r="A150" s="17">
        <f t="shared" si="12"/>
        <v>804</v>
      </c>
      <c r="B150" s="3">
        <f t="shared" si="9"/>
        <v>69.243181063175243</v>
      </c>
      <c r="C150" s="3" t="e">
        <f t="shared" si="10"/>
        <v>#N/A</v>
      </c>
      <c r="D150" s="3" t="e">
        <f t="shared" si="11"/>
        <v>#N/A</v>
      </c>
    </row>
    <row r="151" spans="1:4" x14ac:dyDescent="0.2">
      <c r="A151" s="17">
        <f t="shared" si="12"/>
        <v>810</v>
      </c>
      <c r="B151" s="3">
        <f t="shared" si="9"/>
        <v>69.36220702700767</v>
      </c>
      <c r="C151" s="3" t="e">
        <f t="shared" si="10"/>
        <v>#N/A</v>
      </c>
      <c r="D151" s="3" t="e">
        <f t="shared" si="11"/>
        <v>#N/A</v>
      </c>
    </row>
    <row r="152" spans="1:4" x14ac:dyDescent="0.2">
      <c r="A152" s="17">
        <f t="shared" si="12"/>
        <v>816</v>
      </c>
      <c r="B152" s="3">
        <f t="shared" si="9"/>
        <v>69.480556902550717</v>
      </c>
      <c r="C152" s="3" t="e">
        <f t="shared" si="10"/>
        <v>#N/A</v>
      </c>
      <c r="D152" s="3" t="e">
        <f t="shared" si="11"/>
        <v>#N/A</v>
      </c>
    </row>
    <row r="153" spans="1:4" x14ac:dyDescent="0.2">
      <c r="A153" s="17">
        <f t="shared" si="12"/>
        <v>822</v>
      </c>
      <c r="B153" s="3">
        <f t="shared" si="9"/>
        <v>69.598239459265514</v>
      </c>
      <c r="C153" s="3" t="e">
        <f t="shared" si="10"/>
        <v>#N/A</v>
      </c>
      <c r="D153" s="3" t="e">
        <f t="shared" si="11"/>
        <v>#N/A</v>
      </c>
    </row>
    <row r="154" spans="1:4" x14ac:dyDescent="0.2">
      <c r="A154" s="17">
        <f t="shared" si="12"/>
        <v>828</v>
      </c>
      <c r="B154" s="3">
        <f t="shared" si="9"/>
        <v>69.715263289859976</v>
      </c>
      <c r="C154" s="3" t="e">
        <f t="shared" si="10"/>
        <v>#N/A</v>
      </c>
      <c r="D154" s="3" t="e">
        <f t="shared" si="11"/>
        <v>#N/A</v>
      </c>
    </row>
    <row r="155" spans="1:4" x14ac:dyDescent="0.2">
      <c r="A155" s="17">
        <f t="shared" si="12"/>
        <v>834</v>
      </c>
      <c r="B155" s="3">
        <f t="shared" si="9"/>
        <v>69.831636815103138</v>
      </c>
      <c r="C155" s="3" t="e">
        <f t="shared" si="10"/>
        <v>#N/A</v>
      </c>
      <c r="D155" s="3" t="e">
        <f t="shared" si="11"/>
        <v>#N/A</v>
      </c>
    </row>
    <row r="156" spans="1:4" x14ac:dyDescent="0.2">
      <c r="A156" s="17">
        <f t="shared" si="12"/>
        <v>840</v>
      </c>
      <c r="B156" s="3">
        <f t="shared" si="9"/>
        <v>69.947368288474308</v>
      </c>
      <c r="C156" s="3" t="e">
        <f t="shared" si="10"/>
        <v>#N/A</v>
      </c>
      <c r="D156" s="3" t="e">
        <f t="shared" si="11"/>
        <v>#N/A</v>
      </c>
    </row>
    <row r="157" spans="1:4" x14ac:dyDescent="0.2">
      <c r="A157" s="17">
        <f t="shared" si="12"/>
        <v>846</v>
      </c>
      <c r="B157" s="3">
        <f t="shared" si="9"/>
        <v>70.062465800654735</v>
      </c>
      <c r="C157" s="3" t="e">
        <f t="shared" si="10"/>
        <v>#N/A</v>
      </c>
      <c r="D157" s="3" t="e">
        <f t="shared" si="11"/>
        <v>#N/A</v>
      </c>
    </row>
    <row r="158" spans="1:4" x14ac:dyDescent="0.2">
      <c r="A158" s="17">
        <f t="shared" si="12"/>
        <v>852</v>
      </c>
      <c r="B158" s="3">
        <f t="shared" si="9"/>
        <v>70.176937283867389</v>
      </c>
      <c r="C158" s="3" t="e">
        <f t="shared" si="10"/>
        <v>#N/A</v>
      </c>
      <c r="D158" s="3" t="e">
        <f t="shared" si="11"/>
        <v>#N/A</v>
      </c>
    </row>
    <row r="159" spans="1:4" x14ac:dyDescent="0.2">
      <c r="A159" s="17">
        <f t="shared" si="12"/>
        <v>858</v>
      </c>
      <c r="B159" s="3">
        <f t="shared" si="9"/>
        <v>70.290790516071709</v>
      </c>
      <c r="C159" s="3" t="e">
        <f t="shared" si="10"/>
        <v>#N/A</v>
      </c>
      <c r="D159" s="3" t="e">
        <f t="shared" si="11"/>
        <v>#N/A</v>
      </c>
    </row>
    <row r="160" spans="1:4" x14ac:dyDescent="0.2">
      <c r="A160" s="17">
        <f t="shared" si="12"/>
        <v>864</v>
      </c>
      <c r="B160" s="3">
        <f t="shared" si="9"/>
        <v>70.404033125018486</v>
      </c>
      <c r="C160" s="3" t="e">
        <f t="shared" si="10"/>
        <v>#N/A</v>
      </c>
      <c r="D160" s="3" t="e">
        <f t="shared" si="11"/>
        <v>#N/A</v>
      </c>
    </row>
    <row r="161" spans="1:4" x14ac:dyDescent="0.2">
      <c r="A161" s="17">
        <f t="shared" si="12"/>
        <v>870</v>
      </c>
      <c r="B161" s="3">
        <f t="shared" si="9"/>
        <v>70.516672592171162</v>
      </c>
      <c r="C161" s="3" t="e">
        <f t="shared" si="10"/>
        <v>#N/A</v>
      </c>
      <c r="D161" s="3" t="e">
        <f t="shared" si="11"/>
        <v>#N/A</v>
      </c>
    </row>
    <row r="162" spans="1:4" x14ac:dyDescent="0.2">
      <c r="A162" s="17">
        <f t="shared" si="12"/>
        <v>876</v>
      </c>
      <c r="B162" s="3">
        <f t="shared" si="9"/>
        <v>70.628716256498151</v>
      </c>
      <c r="C162" s="3" t="e">
        <f t="shared" si="10"/>
        <v>#N/A</v>
      </c>
      <c r="D162" s="3" t="e">
        <f t="shared" si="11"/>
        <v>#N/A</v>
      </c>
    </row>
    <row r="163" spans="1:4" x14ac:dyDescent="0.2">
      <c r="A163" s="17">
        <f t="shared" si="12"/>
        <v>882</v>
      </c>
      <c r="B163" s="3">
        <f t="shared" si="9"/>
        <v>70.740171318141932</v>
      </c>
      <c r="C163" s="3" t="e">
        <f t="shared" si="10"/>
        <v>#N/A</v>
      </c>
      <c r="D163" s="3" t="e">
        <f t="shared" si="11"/>
        <v>#N/A</v>
      </c>
    </row>
    <row r="164" spans="1:4" x14ac:dyDescent="0.2">
      <c r="A164" s="17">
        <f t="shared" si="12"/>
        <v>888</v>
      </c>
      <c r="B164" s="3">
        <f t="shared" si="9"/>
        <v>70.851044841969241</v>
      </c>
      <c r="C164" s="3" t="e">
        <f t="shared" si="10"/>
        <v>#N/A</v>
      </c>
      <c r="D164" s="3" t="e">
        <f t="shared" si="11"/>
        <v>#N/A</v>
      </c>
    </row>
    <row r="165" spans="1:4" x14ac:dyDescent="0.2">
      <c r="A165" s="17">
        <f t="shared" si="12"/>
        <v>894</v>
      </c>
      <c r="B165" s="3">
        <f t="shared" si="9"/>
        <v>70.961343761007058</v>
      </c>
      <c r="C165" s="3" t="e">
        <f t="shared" si="10"/>
        <v>#N/A</v>
      </c>
      <c r="D165" s="3" t="e">
        <f t="shared" si="11"/>
        <v>#N/A</v>
      </c>
    </row>
    <row r="166" spans="1:4" x14ac:dyDescent="0.2">
      <c r="A166" s="17">
        <f t="shared" si="12"/>
        <v>900</v>
      </c>
      <c r="B166" s="3">
        <f t="shared" si="9"/>
        <v>71.071074879769199</v>
      </c>
      <c r="C166" s="3" t="e">
        <f t="shared" si="10"/>
        <v>#N/A</v>
      </c>
      <c r="D166" s="3" t="e">
        <f t="shared" si="11"/>
        <v>#N/A</v>
      </c>
    </row>
    <row r="167" spans="1:4" x14ac:dyDescent="0.2">
      <c r="A167" s="17">
        <f t="shared" si="12"/>
        <v>906</v>
      </c>
      <c r="B167" s="3">
        <f t="shared" si="9"/>
        <v>71.180244877477108</v>
      </c>
      <c r="C167" s="3" t="e">
        <f t="shared" si="10"/>
        <v>#N/A</v>
      </c>
      <c r="D167" s="3" t="e">
        <f t="shared" si="11"/>
        <v>#N/A</v>
      </c>
    </row>
    <row r="168" spans="1:4" x14ac:dyDescent="0.2">
      <c r="A168" s="17">
        <f t="shared" si="12"/>
        <v>912</v>
      </c>
      <c r="B168" s="3">
        <f t="shared" si="9"/>
        <v>71.288860311179349</v>
      </c>
      <c r="C168" s="3" t="e">
        <f t="shared" si="10"/>
        <v>#N/A</v>
      </c>
      <c r="D168" s="3" t="e">
        <f t="shared" si="11"/>
        <v>#N/A</v>
      </c>
    </row>
    <row r="169" spans="1:4" x14ac:dyDescent="0.2">
      <c r="A169" s="17">
        <f t="shared" si="12"/>
        <v>918</v>
      </c>
      <c r="B169" s="3">
        <f t="shared" si="9"/>
        <v>71.396927618773489</v>
      </c>
      <c r="C169" s="3" t="e">
        <f t="shared" si="10"/>
        <v>#N/A</v>
      </c>
      <c r="D169" s="3" t="e">
        <f t="shared" si="11"/>
        <v>#N/A</v>
      </c>
    </row>
    <row r="170" spans="1:4" x14ac:dyDescent="0.2">
      <c r="A170" s="17">
        <f t="shared" si="12"/>
        <v>924</v>
      </c>
      <c r="B170" s="3">
        <f t="shared" si="9"/>
        <v>71.504453121933835</v>
      </c>
      <c r="C170" s="3" t="e">
        <f t="shared" si="10"/>
        <v>#N/A</v>
      </c>
      <c r="D170" s="3" t="e">
        <f t="shared" si="11"/>
        <v>#N/A</v>
      </c>
    </row>
    <row r="171" spans="1:4" x14ac:dyDescent="0.2">
      <c r="A171" s="17">
        <f t="shared" si="12"/>
        <v>930</v>
      </c>
      <c r="B171" s="3">
        <f t="shared" si="9"/>
        <v>71.611443028949054</v>
      </c>
      <c r="C171" s="3" t="e">
        <f t="shared" si="10"/>
        <v>#N/A</v>
      </c>
      <c r="D171" s="3" t="e">
        <f t="shared" si="11"/>
        <v>#N/A</v>
      </c>
    </row>
    <row r="172" spans="1:4" x14ac:dyDescent="0.2">
      <c r="A172" s="17">
        <f t="shared" si="12"/>
        <v>936</v>
      </c>
      <c r="B172" s="3">
        <f t="shared" si="9"/>
        <v>71.717903437472302</v>
      </c>
      <c r="C172" s="3" t="e">
        <f t="shared" si="10"/>
        <v>#N/A</v>
      </c>
      <c r="D172" s="3" t="e">
        <f t="shared" si="11"/>
        <v>#N/A</v>
      </c>
    </row>
    <row r="173" spans="1:4" x14ac:dyDescent="0.2">
      <c r="A173" s="17">
        <f t="shared" si="12"/>
        <v>942</v>
      </c>
      <c r="B173" s="3">
        <f t="shared" si="9"/>
        <v>71.823840337187832</v>
      </c>
      <c r="C173" s="3" t="e">
        <f t="shared" si="10"/>
        <v>#N/A</v>
      </c>
      <c r="D173" s="3" t="e">
        <f t="shared" si="11"/>
        <v>#N/A</v>
      </c>
    </row>
    <row r="174" spans="1:4" x14ac:dyDescent="0.2">
      <c r="A174" s="17">
        <f t="shared" si="12"/>
        <v>948</v>
      </c>
      <c r="B174" s="3">
        <f t="shared" si="9"/>
        <v>71.92925961239655</v>
      </c>
      <c r="C174" s="3" t="e">
        <f t="shared" si="10"/>
        <v>#N/A</v>
      </c>
      <c r="D174" s="3" t="e">
        <f t="shared" si="11"/>
        <v>#N/A</v>
      </c>
    </row>
    <row r="175" spans="1:4" x14ac:dyDescent="0.2">
      <c r="A175" s="17">
        <f t="shared" si="12"/>
        <v>954</v>
      </c>
      <c r="B175" s="3">
        <f t="shared" si="9"/>
        <v>72.03416704452394</v>
      </c>
      <c r="C175" s="3" t="e">
        <f t="shared" si="10"/>
        <v>#N/A</v>
      </c>
      <c r="D175" s="3" t="e">
        <f t="shared" si="11"/>
        <v>#N/A</v>
      </c>
    </row>
    <row r="176" spans="1:4" x14ac:dyDescent="0.2">
      <c r="A176" s="17">
        <f t="shared" si="12"/>
        <v>960</v>
      </c>
      <c r="B176" s="3">
        <f t="shared" si="9"/>
        <v>72.1385683145527</v>
      </c>
      <c r="C176" s="3" t="e">
        <f t="shared" si="10"/>
        <v>#N/A</v>
      </c>
      <c r="D176" s="3" t="e">
        <f t="shared" si="11"/>
        <v>#N/A</v>
      </c>
    </row>
    <row r="177" spans="1:4" x14ac:dyDescent="0.2">
      <c r="A177" s="17">
        <f t="shared" si="12"/>
        <v>966</v>
      </c>
      <c r="B177" s="3">
        <f t="shared" si="9"/>
        <v>72.242469005383299</v>
      </c>
      <c r="C177" s="3" t="e">
        <f t="shared" si="10"/>
        <v>#N/A</v>
      </c>
      <c r="D177" s="3" t="e">
        <f t="shared" si="11"/>
        <v>#N/A</v>
      </c>
    </row>
    <row r="178" spans="1:4" x14ac:dyDescent="0.2">
      <c r="A178" s="17">
        <f t="shared" si="12"/>
        <v>972</v>
      </c>
      <c r="B178" s="3">
        <f t="shared" si="9"/>
        <v>72.34587460412456</v>
      </c>
      <c r="C178" s="3" t="e">
        <f t="shared" si="10"/>
        <v>#N/A</v>
      </c>
      <c r="D178" s="3" t="e">
        <f t="shared" si="11"/>
        <v>#N/A</v>
      </c>
    </row>
    <row r="179" spans="1:4" x14ac:dyDescent="0.2">
      <c r="A179" s="17">
        <f t="shared" si="12"/>
        <v>978</v>
      </c>
      <c r="B179" s="3">
        <f t="shared" si="9"/>
        <v>72.44879050431706</v>
      </c>
      <c r="C179" s="3" t="e">
        <f t="shared" si="10"/>
        <v>#N/A</v>
      </c>
      <c r="D179" s="3" t="e">
        <f t="shared" si="11"/>
        <v>#N/A</v>
      </c>
    </row>
    <row r="180" spans="1:4" x14ac:dyDescent="0.2">
      <c r="A180" s="17">
        <f t="shared" si="12"/>
        <v>984</v>
      </c>
      <c r="B180" s="3">
        <f t="shared" si="9"/>
        <v>72.551222008091656</v>
      </c>
      <c r="C180" s="3" t="e">
        <f t="shared" si="10"/>
        <v>#N/A</v>
      </c>
      <c r="D180" s="3" t="e">
        <f t="shared" si="11"/>
        <v>#N/A</v>
      </c>
    </row>
    <row r="181" spans="1:4" x14ac:dyDescent="0.2">
      <c r="A181" s="17">
        <f t="shared" si="12"/>
        <v>990</v>
      </c>
      <c r="B181" s="3">
        <f t="shared" si="9"/>
        <v>72.653174328265393</v>
      </c>
      <c r="C181" s="3" t="e">
        <f t="shared" si="10"/>
        <v>#N/A</v>
      </c>
      <c r="D181" s="3" t="e">
        <f t="shared" si="11"/>
        <v>#N/A</v>
      </c>
    </row>
    <row r="182" spans="1:4" x14ac:dyDescent="0.2">
      <c r="A182" s="17">
        <f t="shared" si="12"/>
        <v>996</v>
      </c>
      <c r="B182" s="3">
        <f t="shared" si="9"/>
        <v>72.754652590376892</v>
      </c>
      <c r="C182" s="3" t="e">
        <f t="shared" si="10"/>
        <v>#N/A</v>
      </c>
      <c r="D182" s="3" t="e">
        <f t="shared" si="11"/>
        <v>#N/A</v>
      </c>
    </row>
    <row r="183" spans="1:4" x14ac:dyDescent="0.2">
      <c r="A183" s="17">
        <f t="shared" si="12"/>
        <v>1002</v>
      </c>
      <c r="B183" s="3">
        <f t="shared" si="9"/>
        <v>72.855661834663437</v>
      </c>
      <c r="C183" s="3" t="e">
        <f t="shared" si="10"/>
        <v>#N/A</v>
      </c>
      <c r="D183" s="3" t="e">
        <f t="shared" si="11"/>
        <v>#N/A</v>
      </c>
    </row>
    <row r="184" spans="1:4" x14ac:dyDescent="0.2">
      <c r="A184" s="17">
        <f t="shared" si="12"/>
        <v>1008</v>
      </c>
      <c r="B184" s="3">
        <f t="shared" si="9"/>
        <v>72.956207017981768</v>
      </c>
      <c r="C184" s="3" t="e">
        <f t="shared" si="10"/>
        <v>#N/A</v>
      </c>
      <c r="D184" s="3" t="e">
        <f t="shared" si="11"/>
        <v>#N/A</v>
      </c>
    </row>
    <row r="185" spans="1:4" x14ac:dyDescent="0.2">
      <c r="A185" s="17">
        <f t="shared" si="12"/>
        <v>1014</v>
      </c>
      <c r="B185" s="3">
        <f t="shared" si="9"/>
        <v>73.05629301567447</v>
      </c>
      <c r="C185" s="3" t="e">
        <f t="shared" si="10"/>
        <v>#N/A</v>
      </c>
      <c r="D185" s="3" t="e">
        <f t="shared" si="11"/>
        <v>#N/A</v>
      </c>
    </row>
    <row r="186" spans="1:4" x14ac:dyDescent="0.2">
      <c r="A186" s="17">
        <f t="shared" si="12"/>
        <v>1020</v>
      </c>
      <c r="B186" s="3">
        <f t="shared" si="9"/>
        <v>73.15592462338374</v>
      </c>
      <c r="C186" s="3" t="e">
        <f t="shared" si="10"/>
        <v>#N/A</v>
      </c>
      <c r="D186" s="3" t="e">
        <f t="shared" si="11"/>
        <v>#N/A</v>
      </c>
    </row>
    <row r="187" spans="1:4" x14ac:dyDescent="0.2">
      <c r="A187" s="17">
        <f t="shared" si="12"/>
        <v>1026</v>
      </c>
      <c r="B187" s="3">
        <f t="shared" si="9"/>
        <v>73.255106558814461</v>
      </c>
      <c r="C187" s="3" t="e">
        <f t="shared" si="10"/>
        <v>#N/A</v>
      </c>
      <c r="D187" s="3" t="e">
        <f t="shared" si="11"/>
        <v>#N/A</v>
      </c>
    </row>
    <row r="188" spans="1:4" x14ac:dyDescent="0.2">
      <c r="A188" s="17">
        <f t="shared" si="12"/>
        <v>1032</v>
      </c>
      <c r="B188" s="3">
        <f t="shared" si="9"/>
        <v>73.353843463448186</v>
      </c>
      <c r="C188" s="3" t="e">
        <f t="shared" si="10"/>
        <v>#N/A</v>
      </c>
      <c r="D188" s="3" t="e">
        <f t="shared" si="11"/>
        <v>#N/A</v>
      </c>
    </row>
    <row r="189" spans="1:4" x14ac:dyDescent="0.2">
      <c r="A189" s="17">
        <f t="shared" si="12"/>
        <v>1038</v>
      </c>
      <c r="B189" s="3">
        <f t="shared" si="9"/>
        <v>73.452139904209673</v>
      </c>
      <c r="C189" s="3" t="e">
        <f t="shared" si="10"/>
        <v>#N/A</v>
      </c>
      <c r="D189" s="3" t="e">
        <f t="shared" si="11"/>
        <v>#N/A</v>
      </c>
    </row>
    <row r="190" spans="1:4" x14ac:dyDescent="0.2">
      <c r="A190" s="17">
        <f t="shared" si="12"/>
        <v>1044</v>
      </c>
      <c r="B190" s="3">
        <f t="shared" si="9"/>
        <v>73.550000375087649</v>
      </c>
      <c r="C190" s="3" t="e">
        <f t="shared" si="10"/>
        <v>#N/A</v>
      </c>
      <c r="D190" s="3" t="e">
        <f t="shared" si="11"/>
        <v>#N/A</v>
      </c>
    </row>
    <row r="191" spans="1:4" x14ac:dyDescent="0.2">
      <c r="A191" s="17">
        <f t="shared" si="12"/>
        <v>1050</v>
      </c>
      <c r="B191" s="3">
        <f t="shared" si="9"/>
        <v>73.647429298711245</v>
      </c>
      <c r="C191" s="3" t="e">
        <f t="shared" si="10"/>
        <v>#N/A</v>
      </c>
      <c r="D191" s="3" t="e">
        <f t="shared" si="11"/>
        <v>#N/A</v>
      </c>
    </row>
    <row r="192" spans="1:4" x14ac:dyDescent="0.2">
      <c r="A192" s="17">
        <f t="shared" si="12"/>
        <v>1056</v>
      </c>
      <c r="B192" s="3">
        <f t="shared" si="9"/>
        <v>73.744431027883465</v>
      </c>
      <c r="C192" s="3" t="e">
        <f t="shared" si="10"/>
        <v>#N/A</v>
      </c>
      <c r="D192" s="3" t="e">
        <f t="shared" si="11"/>
        <v>#N/A</v>
      </c>
    </row>
    <row r="193" spans="1:4" x14ac:dyDescent="0.2">
      <c r="A193" s="17">
        <f t="shared" si="12"/>
        <v>1062</v>
      </c>
      <c r="B193" s="3">
        <f t="shared" si="9"/>
        <v>73.841009847073281</v>
      </c>
      <c r="C193" s="3" t="e">
        <f t="shared" si="10"/>
        <v>#N/A</v>
      </c>
      <c r="D193" s="3" t="e">
        <f t="shared" si="11"/>
        <v>#N/A</v>
      </c>
    </row>
    <row r="194" spans="1:4" x14ac:dyDescent="0.2">
      <c r="A194" s="17">
        <f t="shared" si="12"/>
        <v>1068</v>
      </c>
      <c r="B194" s="3">
        <f t="shared" si="9"/>
        <v>73.937169973867597</v>
      </c>
      <c r="C194" s="3" t="e">
        <f t="shared" si="10"/>
        <v>#N/A</v>
      </c>
      <c r="D194" s="3" t="e">
        <f t="shared" si="11"/>
        <v>#N/A</v>
      </c>
    </row>
    <row r="195" spans="1:4" x14ac:dyDescent="0.2">
      <c r="A195" s="17">
        <f t="shared" si="12"/>
        <v>1074</v>
      </c>
      <c r="B195" s="3">
        <f t="shared" si="9"/>
        <v>74.032915560384438</v>
      </c>
      <c r="C195" s="3" t="e">
        <f t="shared" si="10"/>
        <v>#N/A</v>
      </c>
      <c r="D195" s="3" t="e">
        <f t="shared" si="11"/>
        <v>#N/A</v>
      </c>
    </row>
    <row r="196" spans="1:4" x14ac:dyDescent="0.2">
      <c r="A196" s="17">
        <f t="shared" si="12"/>
        <v>1080</v>
      </c>
      <c r="B196" s="3">
        <f t="shared" si="9"/>
        <v>74.128250694648429</v>
      </c>
      <c r="C196" s="3" t="e">
        <f t="shared" si="10"/>
        <v>#N/A</v>
      </c>
      <c r="D196" s="3" t="e">
        <f t="shared" si="11"/>
        <v>#N/A</v>
      </c>
    </row>
    <row r="197" spans="1:4" x14ac:dyDescent="0.2">
      <c r="A197" s="17">
        <f t="shared" si="12"/>
        <v>1086</v>
      </c>
      <c r="B197" s="3">
        <f t="shared" si="9"/>
        <v>74.223179401930054</v>
      </c>
      <c r="C197" s="3" t="e">
        <f t="shared" si="10"/>
        <v>#N/A</v>
      </c>
      <c r="D197" s="3" t="e">
        <f t="shared" si="11"/>
        <v>#N/A</v>
      </c>
    </row>
    <row r="198" spans="1:4" x14ac:dyDescent="0.2">
      <c r="A198" s="17">
        <f t="shared" si="12"/>
        <v>1092</v>
      </c>
      <c r="B198" s="3">
        <f t="shared" si="9"/>
        <v>74.317705646049674</v>
      </c>
      <c r="C198" s="3" t="e">
        <f t="shared" si="10"/>
        <v>#N/A</v>
      </c>
      <c r="D198" s="3" t="e">
        <f t="shared" si="11"/>
        <v>#N/A</v>
      </c>
    </row>
    <row r="199" spans="1:4" x14ac:dyDescent="0.2">
      <c r="A199" s="17">
        <f t="shared" si="12"/>
        <v>1098</v>
      </c>
      <c r="B199" s="3">
        <f t="shared" si="9"/>
        <v>74.411833330647355</v>
      </c>
      <c r="C199" s="3" t="e">
        <f t="shared" si="10"/>
        <v>#N/A</v>
      </c>
      <c r="D199" s="3" t="e">
        <f t="shared" si="11"/>
        <v>#N/A</v>
      </c>
    </row>
    <row r="200" spans="1:4" x14ac:dyDescent="0.2">
      <c r="A200" s="17">
        <f t="shared" si="12"/>
        <v>1104</v>
      </c>
      <c r="B200" s="3">
        <f t="shared" si="9"/>
        <v>74.505566300419744</v>
      </c>
      <c r="C200" s="3" t="e">
        <f t="shared" si="10"/>
        <v>#N/A</v>
      </c>
      <c r="D200" s="3" t="e">
        <f t="shared" si="11"/>
        <v>#N/A</v>
      </c>
    </row>
    <row r="201" spans="1:4" x14ac:dyDescent="0.2">
      <c r="A201" s="17">
        <f t="shared" si="12"/>
        <v>1110</v>
      </c>
      <c r="B201" s="3">
        <f t="shared" si="9"/>
        <v>74.598908342325061</v>
      </c>
      <c r="C201" s="3" t="e">
        <f t="shared" si="10"/>
        <v>#N/A</v>
      </c>
      <c r="D201" s="3" t="e">
        <f t="shared" si="11"/>
        <v>#N/A</v>
      </c>
    </row>
    <row r="202" spans="1:4" x14ac:dyDescent="0.2">
      <c r="A202" s="17">
        <f t="shared" si="12"/>
        <v>1116</v>
      </c>
      <c r="B202" s="3">
        <f t="shared" si="9"/>
        <v>74.691863186756805</v>
      </c>
      <c r="C202" s="3" t="e">
        <f t="shared" si="10"/>
        <v>#N/A</v>
      </c>
      <c r="D202" s="3" t="e">
        <f t="shared" si="11"/>
        <v>#N/A</v>
      </c>
    </row>
    <row r="203" spans="1:4" x14ac:dyDescent="0.2">
      <c r="A203" s="17">
        <f t="shared" si="12"/>
        <v>1122</v>
      </c>
      <c r="B203" s="3">
        <f t="shared" si="9"/>
        <v>74.784434508687752</v>
      </c>
      <c r="C203" s="3" t="e">
        <f t="shared" si="10"/>
        <v>#N/A</v>
      </c>
      <c r="D203" s="3" t="e">
        <f t="shared" si="11"/>
        <v>#N/A</v>
      </c>
    </row>
    <row r="204" spans="1:4" x14ac:dyDescent="0.2">
      <c r="A204" s="17">
        <f t="shared" si="12"/>
        <v>1128</v>
      </c>
      <c r="B204" s="3">
        <f t="shared" si="9"/>
        <v>74.876625928784563</v>
      </c>
      <c r="C204" s="3" t="e">
        <f t="shared" si="10"/>
        <v>#N/A</v>
      </c>
      <c r="D204" s="3" t="e">
        <f t="shared" si="11"/>
        <v>#N/A</v>
      </c>
    </row>
    <row r="205" spans="1:4" x14ac:dyDescent="0.2">
      <c r="A205" s="17">
        <f t="shared" si="12"/>
        <v>1134</v>
      </c>
      <c r="B205" s="3">
        <f t="shared" ref="B205:B268" si="13">$B$5*(POWER(A205,(1-$C$5)))</f>
        <v>74.968441014494417</v>
      </c>
      <c r="C205" s="3" t="e">
        <f t="shared" si="10"/>
        <v>#N/A</v>
      </c>
      <c r="D205" s="3" t="e">
        <f t="shared" si="11"/>
        <v>#N/A</v>
      </c>
    </row>
    <row r="206" spans="1:4" x14ac:dyDescent="0.2">
      <c r="A206" s="17">
        <f t="shared" si="12"/>
        <v>1140</v>
      </c>
      <c r="B206" s="3">
        <f t="shared" si="13"/>
        <v>75.059883281104106</v>
      </c>
      <c r="C206" s="3" t="e">
        <f t="shared" si="10"/>
        <v>#N/A</v>
      </c>
      <c r="D206" s="3" t="e">
        <f t="shared" si="11"/>
        <v>#N/A</v>
      </c>
    </row>
    <row r="207" spans="1:4" x14ac:dyDescent="0.2">
      <c r="A207" s="17">
        <f t="shared" si="12"/>
        <v>1146</v>
      </c>
      <c r="B207" s="3">
        <f t="shared" si="13"/>
        <v>75.150956192772597</v>
      </c>
      <c r="C207" s="3" t="e">
        <f t="shared" si="10"/>
        <v>#N/A</v>
      </c>
      <c r="D207" s="3" t="e">
        <f t="shared" si="11"/>
        <v>#N/A</v>
      </c>
    </row>
    <row r="208" spans="1:4" x14ac:dyDescent="0.2">
      <c r="A208" s="17">
        <f t="shared" si="12"/>
        <v>1152</v>
      </c>
      <c r="B208" s="3">
        <f t="shared" si="13"/>
        <v>75.24166316353805</v>
      </c>
      <c r="C208" s="3" t="e">
        <f t="shared" ref="C208:C271" si="14">$D$13*A208</f>
        <v>#N/A</v>
      </c>
      <c r="D208" s="3" t="e">
        <f t="shared" ref="D208:D271" si="15">B208-C208</f>
        <v>#N/A</v>
      </c>
    </row>
    <row r="209" spans="1:4" x14ac:dyDescent="0.2">
      <c r="A209" s="17">
        <f t="shared" si="12"/>
        <v>1158</v>
      </c>
      <c r="B209" s="3">
        <f t="shared" si="13"/>
        <v>75.332007558299651</v>
      </c>
      <c r="C209" s="3" t="e">
        <f t="shared" si="14"/>
        <v>#N/A</v>
      </c>
      <c r="D209" s="3" t="e">
        <f t="shared" si="15"/>
        <v>#N/A</v>
      </c>
    </row>
    <row r="210" spans="1:4" x14ac:dyDescent="0.2">
      <c r="A210" s="17">
        <f t="shared" ref="A210:A273" si="16">A209+6</f>
        <v>1164</v>
      </c>
      <c r="B210" s="3">
        <f t="shared" si="13"/>
        <v>75.42199269377538</v>
      </c>
      <c r="C210" s="3" t="e">
        <f t="shared" si="14"/>
        <v>#N/A</v>
      </c>
      <c r="D210" s="3" t="e">
        <f t="shared" si="15"/>
        <v>#N/A</v>
      </c>
    </row>
    <row r="211" spans="1:4" x14ac:dyDescent="0.2">
      <c r="A211" s="17">
        <f t="shared" si="16"/>
        <v>1170</v>
      </c>
      <c r="B211" s="3">
        <f t="shared" si="13"/>
        <v>75.511621839436188</v>
      </c>
      <c r="C211" s="3" t="e">
        <f t="shared" si="14"/>
        <v>#N/A</v>
      </c>
      <c r="D211" s="3" t="e">
        <f t="shared" si="15"/>
        <v>#N/A</v>
      </c>
    </row>
    <row r="212" spans="1:4" x14ac:dyDescent="0.2">
      <c r="A212" s="17">
        <f t="shared" si="16"/>
        <v>1176</v>
      </c>
      <c r="B212" s="3">
        <f t="shared" si="13"/>
        <v>75.600898218417399</v>
      </c>
      <c r="C212" s="3" t="e">
        <f t="shared" si="14"/>
        <v>#N/A</v>
      </c>
      <c r="D212" s="3" t="e">
        <f t="shared" si="15"/>
        <v>#N/A</v>
      </c>
    </row>
    <row r="213" spans="1:4" x14ac:dyDescent="0.2">
      <c r="A213" s="17">
        <f t="shared" si="16"/>
        <v>1182</v>
      </c>
      <c r="B213" s="3">
        <f t="shared" si="13"/>
        <v>75.689825008408093</v>
      </c>
      <c r="C213" s="3" t="e">
        <f t="shared" si="14"/>
        <v>#N/A</v>
      </c>
      <c r="D213" s="3" t="e">
        <f t="shared" si="15"/>
        <v>#N/A</v>
      </c>
    </row>
    <row r="214" spans="1:4" x14ac:dyDescent="0.2">
      <c r="A214" s="17">
        <f t="shared" si="16"/>
        <v>1188</v>
      </c>
      <c r="B214" s="3">
        <f t="shared" si="13"/>
        <v>75.778405342518766</v>
      </c>
      <c r="C214" s="3" t="e">
        <f t="shared" si="14"/>
        <v>#N/A</v>
      </c>
      <c r="D214" s="3" t="e">
        <f t="shared" si="15"/>
        <v>#N/A</v>
      </c>
    </row>
    <row r="215" spans="1:4" x14ac:dyDescent="0.2">
      <c r="A215" s="17">
        <f t="shared" si="16"/>
        <v>1194</v>
      </c>
      <c r="B215" s="3">
        <f t="shared" si="13"/>
        <v>75.866642310128341</v>
      </c>
      <c r="C215" s="3" t="e">
        <f t="shared" si="14"/>
        <v>#N/A</v>
      </c>
      <c r="D215" s="3" t="e">
        <f t="shared" si="15"/>
        <v>#N/A</v>
      </c>
    </row>
    <row r="216" spans="1:4" x14ac:dyDescent="0.2">
      <c r="A216" s="17">
        <f t="shared" si="16"/>
        <v>1200</v>
      </c>
      <c r="B216" s="3">
        <f t="shared" si="13"/>
        <v>75.954538957710866</v>
      </c>
      <c r="C216" s="3" t="e">
        <f t="shared" si="14"/>
        <v>#N/A</v>
      </c>
      <c r="D216" s="3" t="e">
        <f t="shared" si="15"/>
        <v>#N/A</v>
      </c>
    </row>
    <row r="217" spans="1:4" x14ac:dyDescent="0.2">
      <c r="A217" s="17">
        <f t="shared" si="16"/>
        <v>1206</v>
      </c>
      <c r="B217" s="3">
        <f t="shared" si="13"/>
        <v>76.042098289642468</v>
      </c>
      <c r="C217" s="3" t="e">
        <f t="shared" si="14"/>
        <v>#N/A</v>
      </c>
      <c r="D217" s="3" t="e">
        <f t="shared" si="15"/>
        <v>#N/A</v>
      </c>
    </row>
    <row r="218" spans="1:4" x14ac:dyDescent="0.2">
      <c r="A218" s="17">
        <f t="shared" si="16"/>
        <v>1212</v>
      </c>
      <c r="B218" s="3">
        <f t="shared" si="13"/>
        <v>76.129323268989197</v>
      </c>
      <c r="C218" s="3" t="e">
        <f t="shared" si="14"/>
        <v>#N/A</v>
      </c>
      <c r="D218" s="3" t="e">
        <f t="shared" si="15"/>
        <v>#N/A</v>
      </c>
    </row>
    <row r="219" spans="1:4" x14ac:dyDescent="0.2">
      <c r="A219" s="17">
        <f t="shared" si="16"/>
        <v>1218</v>
      </c>
      <c r="B219" s="3">
        <f t="shared" si="13"/>
        <v>76.216216818276507</v>
      </c>
      <c r="C219" s="3" t="e">
        <f t="shared" si="14"/>
        <v>#N/A</v>
      </c>
      <c r="D219" s="3" t="e">
        <f t="shared" si="15"/>
        <v>#N/A</v>
      </c>
    </row>
    <row r="220" spans="1:4" x14ac:dyDescent="0.2">
      <c r="A220" s="17">
        <f t="shared" si="16"/>
        <v>1224</v>
      </c>
      <c r="B220" s="3">
        <f t="shared" si="13"/>
        <v>76.302781820240341</v>
      </c>
      <c r="C220" s="3" t="e">
        <f t="shared" si="14"/>
        <v>#N/A</v>
      </c>
      <c r="D220" s="3" t="e">
        <f t="shared" si="15"/>
        <v>#N/A</v>
      </c>
    </row>
    <row r="221" spans="1:4" x14ac:dyDescent="0.2">
      <c r="A221" s="17">
        <f t="shared" si="16"/>
        <v>1230</v>
      </c>
      <c r="B221" s="3">
        <f t="shared" si="13"/>
        <v>76.389021118561089</v>
      </c>
      <c r="C221" s="3" t="e">
        <f t="shared" si="14"/>
        <v>#N/A</v>
      </c>
      <c r="D221" s="3" t="e">
        <f t="shared" si="15"/>
        <v>#N/A</v>
      </c>
    </row>
    <row r="222" spans="1:4" x14ac:dyDescent="0.2">
      <c r="A222" s="17">
        <f t="shared" si="16"/>
        <v>1236</v>
      </c>
      <c r="B222" s="3">
        <f t="shared" si="13"/>
        <v>76.474937518580134</v>
      </c>
      <c r="C222" s="3" t="e">
        <f t="shared" si="14"/>
        <v>#N/A</v>
      </c>
      <c r="D222" s="3" t="e">
        <f t="shared" si="15"/>
        <v>#N/A</v>
      </c>
    </row>
    <row r="223" spans="1:4" x14ac:dyDescent="0.2">
      <c r="A223" s="17">
        <f t="shared" si="16"/>
        <v>1242</v>
      </c>
      <c r="B223" s="3">
        <f t="shared" si="13"/>
        <v>76.560533788000086</v>
      </c>
      <c r="C223" s="3" t="e">
        <f t="shared" si="14"/>
        <v>#N/A</v>
      </c>
      <c r="D223" s="3" t="e">
        <f t="shared" si="15"/>
        <v>#N/A</v>
      </c>
    </row>
    <row r="224" spans="1:4" x14ac:dyDescent="0.2">
      <c r="A224" s="17">
        <f t="shared" si="16"/>
        <v>1248</v>
      </c>
      <c r="B224" s="3">
        <f t="shared" si="13"/>
        <v>76.645812657568854</v>
      </c>
      <c r="C224" s="3" t="e">
        <f t="shared" si="14"/>
        <v>#N/A</v>
      </c>
      <c r="D224" s="3" t="e">
        <f t="shared" si="15"/>
        <v>#N/A</v>
      </c>
    </row>
    <row r="225" spans="1:4" x14ac:dyDescent="0.2">
      <c r="A225" s="17">
        <f t="shared" si="16"/>
        <v>1254</v>
      </c>
      <c r="B225" s="3">
        <f t="shared" si="13"/>
        <v>76.730776821747995</v>
      </c>
      <c r="C225" s="3" t="e">
        <f t="shared" si="14"/>
        <v>#N/A</v>
      </c>
      <c r="D225" s="3" t="e">
        <f t="shared" si="15"/>
        <v>#N/A</v>
      </c>
    </row>
    <row r="226" spans="1:4" x14ac:dyDescent="0.2">
      <c r="A226" s="17">
        <f t="shared" si="16"/>
        <v>1260</v>
      </c>
      <c r="B226" s="3">
        <f t="shared" si="13"/>
        <v>76.815428939365901</v>
      </c>
      <c r="C226" s="3" t="e">
        <f t="shared" si="14"/>
        <v>#N/A</v>
      </c>
      <c r="D226" s="3" t="e">
        <f t="shared" si="15"/>
        <v>#N/A</v>
      </c>
    </row>
    <row r="227" spans="1:4" x14ac:dyDescent="0.2">
      <c r="A227" s="17">
        <f t="shared" si="16"/>
        <v>1266</v>
      </c>
      <c r="B227" s="3">
        <f t="shared" si="13"/>
        <v>76.899771634256183</v>
      </c>
      <c r="C227" s="3" t="e">
        <f t="shared" si="14"/>
        <v>#N/A</v>
      </c>
      <c r="D227" s="3" t="e">
        <f t="shared" si="15"/>
        <v>#N/A</v>
      </c>
    </row>
    <row r="228" spans="1:4" x14ac:dyDescent="0.2">
      <c r="A228" s="17">
        <f t="shared" si="16"/>
        <v>1272</v>
      </c>
      <c r="B228" s="3">
        <f t="shared" si="13"/>
        <v>76.983807495881706</v>
      </c>
      <c r="C228" s="3" t="e">
        <f t="shared" si="14"/>
        <v>#N/A</v>
      </c>
      <c r="D228" s="3" t="e">
        <f t="shared" si="15"/>
        <v>#N/A</v>
      </c>
    </row>
    <row r="229" spans="1:4" x14ac:dyDescent="0.2">
      <c r="A229" s="17">
        <f t="shared" si="16"/>
        <v>1278</v>
      </c>
      <c r="B229" s="3">
        <f t="shared" si="13"/>
        <v>77.067539079944353</v>
      </c>
      <c r="C229" s="3" t="e">
        <f t="shared" si="14"/>
        <v>#N/A</v>
      </c>
      <c r="D229" s="3" t="e">
        <f t="shared" si="15"/>
        <v>#N/A</v>
      </c>
    </row>
    <row r="230" spans="1:4" x14ac:dyDescent="0.2">
      <c r="A230" s="17">
        <f t="shared" si="16"/>
        <v>1284</v>
      </c>
      <c r="B230" s="3">
        <f t="shared" si="13"/>
        <v>77.150968908981511</v>
      </c>
      <c r="C230" s="3" t="e">
        <f t="shared" si="14"/>
        <v>#N/A</v>
      </c>
      <c r="D230" s="3" t="e">
        <f t="shared" si="15"/>
        <v>#N/A</v>
      </c>
    </row>
    <row r="231" spans="1:4" x14ac:dyDescent="0.2">
      <c r="A231" s="17">
        <f t="shared" si="16"/>
        <v>1290</v>
      </c>
      <c r="B231" s="3">
        <f t="shared" si="13"/>
        <v>77.234099472949111</v>
      </c>
      <c r="C231" s="3" t="e">
        <f t="shared" si="14"/>
        <v>#N/A</v>
      </c>
      <c r="D231" s="3" t="e">
        <f t="shared" si="15"/>
        <v>#N/A</v>
      </c>
    </row>
    <row r="232" spans="1:4" x14ac:dyDescent="0.2">
      <c r="A232" s="17">
        <f t="shared" si="16"/>
        <v>1296</v>
      </c>
      <c r="B232" s="3">
        <f t="shared" si="13"/>
        <v>77.316933229791744</v>
      </c>
      <c r="C232" s="3" t="e">
        <f t="shared" si="14"/>
        <v>#N/A</v>
      </c>
      <c r="D232" s="3" t="e">
        <f t="shared" si="15"/>
        <v>#N/A</v>
      </c>
    </row>
    <row r="233" spans="1:4" x14ac:dyDescent="0.2">
      <c r="A233" s="17">
        <f t="shared" si="16"/>
        <v>1302</v>
      </c>
      <c r="B233" s="3">
        <f t="shared" si="13"/>
        <v>77.399472606000202</v>
      </c>
      <c r="C233" s="3" t="e">
        <f t="shared" si="14"/>
        <v>#N/A</v>
      </c>
      <c r="D233" s="3" t="e">
        <f t="shared" si="15"/>
        <v>#N/A</v>
      </c>
    </row>
    <row r="234" spans="1:4" x14ac:dyDescent="0.2">
      <c r="A234" s="17">
        <f t="shared" si="16"/>
        <v>1308</v>
      </c>
      <c r="B234" s="3">
        <f t="shared" si="13"/>
        <v>77.481719997156915</v>
      </c>
      <c r="C234" s="3" t="e">
        <f t="shared" si="14"/>
        <v>#N/A</v>
      </c>
      <c r="D234" s="3" t="e">
        <f t="shared" si="15"/>
        <v>#N/A</v>
      </c>
    </row>
    <row r="235" spans="1:4" x14ac:dyDescent="0.2">
      <c r="A235" s="17">
        <f t="shared" si="16"/>
        <v>1314</v>
      </c>
      <c r="B235" s="3">
        <f t="shared" si="13"/>
        <v>77.563677768469304</v>
      </c>
      <c r="C235" s="3" t="e">
        <f t="shared" si="14"/>
        <v>#N/A</v>
      </c>
      <c r="D235" s="3" t="e">
        <f t="shared" si="15"/>
        <v>#N/A</v>
      </c>
    </row>
    <row r="236" spans="1:4" x14ac:dyDescent="0.2">
      <c r="A236" s="17">
        <f t="shared" si="16"/>
        <v>1320</v>
      </c>
      <c r="B236" s="3">
        <f t="shared" si="13"/>
        <v>77.645348255291722</v>
      </c>
      <c r="C236" s="3" t="e">
        <f t="shared" si="14"/>
        <v>#N/A</v>
      </c>
      <c r="D236" s="3" t="e">
        <f t="shared" si="15"/>
        <v>#N/A</v>
      </c>
    </row>
    <row r="237" spans="1:4" x14ac:dyDescent="0.2">
      <c r="A237" s="17">
        <f t="shared" si="16"/>
        <v>1326</v>
      </c>
      <c r="B237" s="3">
        <f t="shared" si="13"/>
        <v>77.726733763635892</v>
      </c>
      <c r="C237" s="3" t="e">
        <f t="shared" si="14"/>
        <v>#N/A</v>
      </c>
      <c r="D237" s="3" t="e">
        <f t="shared" si="15"/>
        <v>#N/A</v>
      </c>
    </row>
    <row r="238" spans="1:4" x14ac:dyDescent="0.2">
      <c r="A238" s="17">
        <f t="shared" si="16"/>
        <v>1332</v>
      </c>
      <c r="B238" s="3">
        <f t="shared" si="13"/>
        <v>77.807836570670574</v>
      </c>
      <c r="C238" s="3" t="e">
        <f t="shared" si="14"/>
        <v>#N/A</v>
      </c>
      <c r="D238" s="3" t="e">
        <f t="shared" si="15"/>
        <v>#N/A</v>
      </c>
    </row>
    <row r="239" spans="1:4" x14ac:dyDescent="0.2">
      <c r="A239" s="17">
        <f t="shared" si="16"/>
        <v>1338</v>
      </c>
      <c r="B239" s="3">
        <f t="shared" si="13"/>
        <v>77.888658925210294</v>
      </c>
      <c r="C239" s="3" t="e">
        <f t="shared" si="14"/>
        <v>#N/A</v>
      </c>
      <c r="D239" s="3" t="e">
        <f t="shared" si="15"/>
        <v>#N/A</v>
      </c>
    </row>
    <row r="240" spans="1:4" x14ac:dyDescent="0.2">
      <c r="A240" s="17">
        <f t="shared" si="16"/>
        <v>1344</v>
      </c>
      <c r="B240" s="3">
        <f t="shared" si="13"/>
        <v>77.969203048193862</v>
      </c>
      <c r="C240" s="3" t="e">
        <f t="shared" si="14"/>
        <v>#N/A</v>
      </c>
      <c r="D240" s="3" t="e">
        <f t="shared" si="15"/>
        <v>#N/A</v>
      </c>
    </row>
    <row r="241" spans="1:4" x14ac:dyDescent="0.2">
      <c r="A241" s="17">
        <f t="shared" si="16"/>
        <v>1350</v>
      </c>
      <c r="B241" s="3">
        <f t="shared" si="13"/>
        <v>78.049471133152522</v>
      </c>
      <c r="C241" s="3" t="e">
        <f t="shared" si="14"/>
        <v>#N/A</v>
      </c>
      <c r="D241" s="3" t="e">
        <f t="shared" si="15"/>
        <v>#N/A</v>
      </c>
    </row>
    <row r="242" spans="1:4" x14ac:dyDescent="0.2">
      <c r="A242" s="17">
        <f t="shared" si="16"/>
        <v>1356</v>
      </c>
      <c r="B242" s="3">
        <f t="shared" si="13"/>
        <v>78.129465346668255</v>
      </c>
      <c r="C242" s="3" t="e">
        <f t="shared" si="14"/>
        <v>#N/A</v>
      </c>
      <c r="D242" s="3" t="e">
        <f t="shared" si="15"/>
        <v>#N/A</v>
      </c>
    </row>
    <row r="243" spans="1:4" x14ac:dyDescent="0.2">
      <c r="A243" s="17">
        <f t="shared" si="16"/>
        <v>1362</v>
      </c>
      <c r="B243" s="3">
        <f t="shared" si="13"/>
        <v>78.209187828822621</v>
      </c>
      <c r="C243" s="3" t="e">
        <f t="shared" si="14"/>
        <v>#N/A</v>
      </c>
      <c r="D243" s="3" t="e">
        <f t="shared" si="15"/>
        <v>#N/A</v>
      </c>
    </row>
    <row r="244" spans="1:4" x14ac:dyDescent="0.2">
      <c r="A244" s="17">
        <f t="shared" si="16"/>
        <v>1368</v>
      </c>
      <c r="B244" s="3">
        <f t="shared" si="13"/>
        <v>78.288640693635784</v>
      </c>
      <c r="C244" s="3" t="e">
        <f t="shared" si="14"/>
        <v>#N/A</v>
      </c>
      <c r="D244" s="3" t="e">
        <f t="shared" si="15"/>
        <v>#N/A</v>
      </c>
    </row>
    <row r="245" spans="1:4" x14ac:dyDescent="0.2">
      <c r="A245" s="17">
        <f t="shared" si="16"/>
        <v>1374</v>
      </c>
      <c r="B245" s="3">
        <f t="shared" si="13"/>
        <v>78.367826029496769</v>
      </c>
      <c r="C245" s="3" t="e">
        <f t="shared" si="14"/>
        <v>#N/A</v>
      </c>
      <c r="D245" s="3" t="e">
        <f t="shared" si="15"/>
        <v>#N/A</v>
      </c>
    </row>
    <row r="246" spans="1:4" x14ac:dyDescent="0.2">
      <c r="A246" s="17">
        <f t="shared" si="16"/>
        <v>1380</v>
      </c>
      <c r="B246" s="3">
        <f t="shared" si="13"/>
        <v>78.446745899584627</v>
      </c>
      <c r="C246" s="3" t="e">
        <f t="shared" si="14"/>
        <v>#N/A</v>
      </c>
      <c r="D246" s="3" t="e">
        <f t="shared" si="15"/>
        <v>#N/A</v>
      </c>
    </row>
    <row r="247" spans="1:4" x14ac:dyDescent="0.2">
      <c r="A247" s="17">
        <f t="shared" si="16"/>
        <v>1386</v>
      </c>
      <c r="B247" s="3">
        <f t="shared" si="13"/>
        <v>78.525402342280671</v>
      </c>
      <c r="C247" s="3" t="e">
        <f t="shared" si="14"/>
        <v>#N/A</v>
      </c>
      <c r="D247" s="3" t="e">
        <f t="shared" si="15"/>
        <v>#N/A</v>
      </c>
    </row>
    <row r="248" spans="1:4" x14ac:dyDescent="0.2">
      <c r="A248" s="17">
        <f t="shared" si="16"/>
        <v>1392</v>
      </c>
      <c r="B248" s="3">
        <f t="shared" si="13"/>
        <v>78.603797371572639</v>
      </c>
      <c r="C248" s="3" t="e">
        <f t="shared" si="14"/>
        <v>#N/A</v>
      </c>
      <c r="D248" s="3" t="e">
        <f t="shared" si="15"/>
        <v>#N/A</v>
      </c>
    </row>
    <row r="249" spans="1:4" x14ac:dyDescent="0.2">
      <c r="A249" s="17">
        <f t="shared" si="16"/>
        <v>1398</v>
      </c>
      <c r="B249" s="3">
        <f t="shared" si="13"/>
        <v>78.681932977450188</v>
      </c>
      <c r="C249" s="3" t="e">
        <f t="shared" si="14"/>
        <v>#N/A</v>
      </c>
      <c r="D249" s="3" t="e">
        <f t="shared" si="15"/>
        <v>#N/A</v>
      </c>
    </row>
    <row r="250" spans="1:4" x14ac:dyDescent="0.2">
      <c r="A250" s="17">
        <f t="shared" si="16"/>
        <v>1404</v>
      </c>
      <c r="B250" s="3">
        <f t="shared" si="13"/>
        <v>78.759811126292504</v>
      </c>
      <c r="C250" s="3" t="e">
        <f t="shared" si="14"/>
        <v>#N/A</v>
      </c>
      <c r="D250" s="3" t="e">
        <f t="shared" si="15"/>
        <v>#N/A</v>
      </c>
    </row>
    <row r="251" spans="1:4" x14ac:dyDescent="0.2">
      <c r="A251" s="17">
        <f t="shared" si="16"/>
        <v>1410</v>
      </c>
      <c r="B251" s="3">
        <f t="shared" si="13"/>
        <v>78.837433761247979</v>
      </c>
      <c r="C251" s="3" t="e">
        <f t="shared" si="14"/>
        <v>#N/A</v>
      </c>
      <c r="D251" s="3" t="e">
        <f t="shared" si="15"/>
        <v>#N/A</v>
      </c>
    </row>
    <row r="252" spans="1:4" x14ac:dyDescent="0.2">
      <c r="A252" s="17">
        <f t="shared" si="16"/>
        <v>1416</v>
      </c>
      <c r="B252" s="3">
        <f t="shared" si="13"/>
        <v>78.914802802606104</v>
      </c>
      <c r="C252" s="3" t="e">
        <f t="shared" si="14"/>
        <v>#N/A</v>
      </c>
      <c r="D252" s="3" t="e">
        <f t="shared" si="15"/>
        <v>#N/A</v>
      </c>
    </row>
    <row r="253" spans="1:4" x14ac:dyDescent="0.2">
      <c r="A253" s="17">
        <f t="shared" si="16"/>
        <v>1422</v>
      </c>
      <c r="B253" s="3">
        <f t="shared" si="13"/>
        <v>78.991920148162095</v>
      </c>
      <c r="C253" s="3" t="e">
        <f t="shared" si="14"/>
        <v>#N/A</v>
      </c>
      <c r="D253" s="3" t="e">
        <f t="shared" si="15"/>
        <v>#N/A</v>
      </c>
    </row>
    <row r="254" spans="1:4" x14ac:dyDescent="0.2">
      <c r="A254" s="17">
        <f t="shared" si="16"/>
        <v>1428</v>
      </c>
      <c r="B254" s="3">
        <f t="shared" si="13"/>
        <v>79.068787673573866</v>
      </c>
      <c r="C254" s="3" t="e">
        <f t="shared" si="14"/>
        <v>#N/A</v>
      </c>
      <c r="D254" s="3" t="e">
        <f t="shared" si="15"/>
        <v>#N/A</v>
      </c>
    </row>
    <row r="255" spans="1:4" x14ac:dyDescent="0.2">
      <c r="A255" s="17">
        <f t="shared" si="16"/>
        <v>1434</v>
      </c>
      <c r="B255" s="3">
        <f t="shared" si="13"/>
        <v>79.145407232712216</v>
      </c>
      <c r="C255" s="3" t="e">
        <f t="shared" si="14"/>
        <v>#N/A</v>
      </c>
      <c r="D255" s="3" t="e">
        <f t="shared" si="15"/>
        <v>#N/A</v>
      </c>
    </row>
    <row r="256" spans="1:4" x14ac:dyDescent="0.2">
      <c r="A256" s="17">
        <f t="shared" si="16"/>
        <v>1440</v>
      </c>
      <c r="B256" s="3">
        <f t="shared" si="13"/>
        <v>79.221780658003709</v>
      </c>
      <c r="C256" s="3" t="e">
        <f t="shared" si="14"/>
        <v>#N/A</v>
      </c>
      <c r="D256" s="3" t="e">
        <f t="shared" si="15"/>
        <v>#N/A</v>
      </c>
    </row>
    <row r="257" spans="1:6" x14ac:dyDescent="0.2">
      <c r="A257" s="17">
        <f t="shared" si="16"/>
        <v>1446</v>
      </c>
      <c r="B257" s="3">
        <f t="shared" si="13"/>
        <v>79.297909760766942</v>
      </c>
      <c r="C257" s="3" t="e">
        <f t="shared" si="14"/>
        <v>#N/A</v>
      </c>
      <c r="D257" s="3" t="e">
        <f t="shared" si="15"/>
        <v>#N/A</v>
      </c>
    </row>
    <row r="258" spans="1:6" x14ac:dyDescent="0.2">
      <c r="A258" s="17">
        <f t="shared" si="16"/>
        <v>1452</v>
      </c>
      <c r="B258" s="3">
        <f t="shared" si="13"/>
        <v>79.373796331542209</v>
      </c>
      <c r="C258" s="3" t="e">
        <f t="shared" si="14"/>
        <v>#N/A</v>
      </c>
      <c r="D258" s="3" t="e">
        <f t="shared" si="15"/>
        <v>#N/A</v>
      </c>
      <c r="F258" s="18"/>
    </row>
    <row r="259" spans="1:6" x14ac:dyDescent="0.2">
      <c r="A259" s="17">
        <f t="shared" si="16"/>
        <v>1458</v>
      </c>
      <c r="B259" s="3">
        <f t="shared" si="13"/>
        <v>79.449442140414533</v>
      </c>
      <c r="C259" s="3" t="e">
        <f t="shared" si="14"/>
        <v>#N/A</v>
      </c>
      <c r="D259" s="3" t="e">
        <f t="shared" si="15"/>
        <v>#N/A</v>
      </c>
    </row>
    <row r="260" spans="1:6" x14ac:dyDescent="0.2">
      <c r="A260" s="17">
        <f t="shared" si="16"/>
        <v>1464</v>
      </c>
      <c r="B260" s="3">
        <f t="shared" si="13"/>
        <v>79.524848937330376</v>
      </c>
      <c r="C260" s="3" t="e">
        <f t="shared" si="14"/>
        <v>#N/A</v>
      </c>
      <c r="D260" s="3" t="e">
        <f t="shared" si="15"/>
        <v>#N/A</v>
      </c>
    </row>
    <row r="261" spans="1:6" x14ac:dyDescent="0.2">
      <c r="A261" s="17">
        <f t="shared" si="16"/>
        <v>1470</v>
      </c>
      <c r="B261" s="3">
        <f t="shared" si="13"/>
        <v>79.600018452408406</v>
      </c>
      <c r="C261" s="3" t="e">
        <f t="shared" si="14"/>
        <v>#N/A</v>
      </c>
      <c r="D261" s="3" t="e">
        <f t="shared" si="15"/>
        <v>#N/A</v>
      </c>
    </row>
    <row r="262" spans="1:6" x14ac:dyDescent="0.2">
      <c r="A262" s="17">
        <f t="shared" si="16"/>
        <v>1476</v>
      </c>
      <c r="B262" s="3">
        <f t="shared" si="13"/>
        <v>79.674952396243796</v>
      </c>
      <c r="C262" s="3" t="e">
        <f t="shared" si="14"/>
        <v>#N/A</v>
      </c>
      <c r="D262" s="3" t="e">
        <f t="shared" si="15"/>
        <v>#N/A</v>
      </c>
    </row>
    <row r="263" spans="1:6" x14ac:dyDescent="0.2">
      <c r="A263" s="17">
        <f t="shared" si="16"/>
        <v>1482</v>
      </c>
      <c r="B263" s="3">
        <f t="shared" si="13"/>
        <v>79.74965246020713</v>
      </c>
      <c r="C263" s="3" t="e">
        <f t="shared" si="14"/>
        <v>#N/A</v>
      </c>
      <c r="D263" s="3" t="e">
        <f t="shared" si="15"/>
        <v>#N/A</v>
      </c>
    </row>
    <row r="264" spans="1:6" x14ac:dyDescent="0.2">
      <c r="A264" s="17">
        <f t="shared" si="16"/>
        <v>1488</v>
      </c>
      <c r="B264" s="3">
        <f t="shared" si="13"/>
        <v>79.824120316737122</v>
      </c>
      <c r="C264" s="3" t="e">
        <f t="shared" si="14"/>
        <v>#N/A</v>
      </c>
      <c r="D264" s="3" t="e">
        <f t="shared" si="15"/>
        <v>#N/A</v>
      </c>
    </row>
    <row r="265" spans="1:6" x14ac:dyDescent="0.2">
      <c r="A265" s="17">
        <f t="shared" si="16"/>
        <v>1494</v>
      </c>
      <c r="B265" s="3">
        <f t="shared" si="13"/>
        <v>79.898357619628015</v>
      </c>
      <c r="C265" s="3" t="e">
        <f t="shared" si="14"/>
        <v>#N/A</v>
      </c>
      <c r="D265" s="3" t="e">
        <f t="shared" si="15"/>
        <v>#N/A</v>
      </c>
    </row>
    <row r="266" spans="1:6" x14ac:dyDescent="0.2">
      <c r="A266" s="17">
        <f t="shared" si="16"/>
        <v>1500</v>
      </c>
      <c r="B266" s="3">
        <f t="shared" si="13"/>
        <v>79.97236600431124</v>
      </c>
      <c r="C266" s="3" t="e">
        <f t="shared" si="14"/>
        <v>#N/A</v>
      </c>
      <c r="D266" s="3" t="e">
        <f t="shared" si="15"/>
        <v>#N/A</v>
      </c>
    </row>
    <row r="267" spans="1:6" x14ac:dyDescent="0.2">
      <c r="A267" s="17">
        <f t="shared" si="16"/>
        <v>1506</v>
      </c>
      <c r="B267" s="3">
        <f t="shared" si="13"/>
        <v>80.046147088131931</v>
      </c>
      <c r="C267" s="3" t="e">
        <f t="shared" si="14"/>
        <v>#N/A</v>
      </c>
      <c r="D267" s="3" t="e">
        <f t="shared" si="15"/>
        <v>#N/A</v>
      </c>
    </row>
    <row r="268" spans="1:6" x14ac:dyDescent="0.2">
      <c r="A268" s="17">
        <f t="shared" si="16"/>
        <v>1512</v>
      </c>
      <c r="B268" s="3">
        <f t="shared" si="13"/>
        <v>80.119702470620012</v>
      </c>
      <c r="C268" s="3" t="e">
        <f t="shared" si="14"/>
        <v>#N/A</v>
      </c>
      <c r="D268" s="3" t="e">
        <f t="shared" si="15"/>
        <v>#N/A</v>
      </c>
    </row>
    <row r="269" spans="1:6" x14ac:dyDescent="0.2">
      <c r="A269" s="17">
        <f t="shared" si="16"/>
        <v>1518</v>
      </c>
      <c r="B269" s="3">
        <f t="shared" ref="B269:B332" si="17">$B$5*(POWER(A269,(1-$C$5)))</f>
        <v>80.193033733756408</v>
      </c>
      <c r="C269" s="3" t="e">
        <f t="shared" si="14"/>
        <v>#N/A</v>
      </c>
      <c r="D269" s="3" t="e">
        <f t="shared" si="15"/>
        <v>#N/A</v>
      </c>
    </row>
    <row r="270" spans="1:6" x14ac:dyDescent="0.2">
      <c r="A270" s="17">
        <f t="shared" si="16"/>
        <v>1524</v>
      </c>
      <c r="B270" s="3">
        <f t="shared" si="17"/>
        <v>80.266142442233843</v>
      </c>
      <c r="C270" s="3" t="e">
        <f t="shared" si="14"/>
        <v>#N/A</v>
      </c>
      <c r="D270" s="3" t="e">
        <f t="shared" si="15"/>
        <v>#N/A</v>
      </c>
    </row>
    <row r="271" spans="1:6" x14ac:dyDescent="0.2">
      <c r="A271" s="17">
        <f t="shared" si="16"/>
        <v>1530</v>
      </c>
      <c r="B271" s="3">
        <f t="shared" si="17"/>
        <v>80.339030143713117</v>
      </c>
      <c r="C271" s="3" t="e">
        <f t="shared" si="14"/>
        <v>#N/A</v>
      </c>
      <c r="D271" s="3" t="e">
        <f t="shared" si="15"/>
        <v>#N/A</v>
      </c>
    </row>
    <row r="272" spans="1:6" x14ac:dyDescent="0.2">
      <c r="A272" s="17">
        <f t="shared" si="16"/>
        <v>1536</v>
      </c>
      <c r="B272" s="3">
        <f t="shared" si="17"/>
        <v>80.411698369074529</v>
      </c>
      <c r="C272" s="3" t="e">
        <f t="shared" ref="C272:C335" si="18">$D$13*A272</f>
        <v>#N/A</v>
      </c>
      <c r="D272" s="3" t="e">
        <f t="shared" ref="D272:D335" si="19">B272-C272</f>
        <v>#N/A</v>
      </c>
    </row>
    <row r="273" spans="1:4" x14ac:dyDescent="0.2">
      <c r="A273" s="17">
        <f t="shared" si="16"/>
        <v>1542</v>
      </c>
      <c r="B273" s="3">
        <f t="shared" si="17"/>
        <v>80.4841486326644</v>
      </c>
      <c r="C273" s="3" t="e">
        <f t="shared" si="18"/>
        <v>#N/A</v>
      </c>
      <c r="D273" s="3" t="e">
        <f t="shared" si="19"/>
        <v>#N/A</v>
      </c>
    </row>
    <row r="274" spans="1:4" x14ac:dyDescent="0.2">
      <c r="A274" s="17">
        <f t="shared" ref="A274:A337" si="20">A273+6</f>
        <v>1548</v>
      </c>
      <c r="B274" s="3">
        <f t="shared" si="17"/>
        <v>80.556382432537362</v>
      </c>
      <c r="C274" s="3" t="e">
        <f t="shared" si="18"/>
        <v>#N/A</v>
      </c>
      <c r="D274" s="3" t="e">
        <f t="shared" si="19"/>
        <v>#N/A</v>
      </c>
    </row>
    <row r="275" spans="1:4" x14ac:dyDescent="0.2">
      <c r="A275" s="17">
        <f t="shared" si="20"/>
        <v>1554</v>
      </c>
      <c r="B275" s="3">
        <f t="shared" si="17"/>
        <v>80.628401250693869</v>
      </c>
      <c r="C275" s="3" t="e">
        <f t="shared" si="18"/>
        <v>#N/A</v>
      </c>
      <c r="D275" s="3" t="e">
        <f t="shared" si="19"/>
        <v>#N/A</v>
      </c>
    </row>
    <row r="276" spans="1:4" x14ac:dyDescent="0.2">
      <c r="A276" s="17">
        <f t="shared" si="20"/>
        <v>1560</v>
      </c>
      <c r="B276" s="3">
        <f t="shared" si="17"/>
        <v>80.700206553313535</v>
      </c>
      <c r="C276" s="3" t="e">
        <f t="shared" si="18"/>
        <v>#N/A</v>
      </c>
      <c r="D276" s="3" t="e">
        <f t="shared" si="19"/>
        <v>#N/A</v>
      </c>
    </row>
    <row r="277" spans="1:4" x14ac:dyDescent="0.2">
      <c r="A277" s="17">
        <f t="shared" si="20"/>
        <v>1566</v>
      </c>
      <c r="B277" s="3">
        <f t="shared" si="17"/>
        <v>80.771799790984133</v>
      </c>
      <c r="C277" s="3" t="e">
        <f t="shared" si="18"/>
        <v>#N/A</v>
      </c>
      <c r="D277" s="3" t="e">
        <f t="shared" si="19"/>
        <v>#N/A</v>
      </c>
    </row>
    <row r="278" spans="1:4" x14ac:dyDescent="0.2">
      <c r="A278" s="17">
        <f t="shared" si="20"/>
        <v>1572</v>
      </c>
      <c r="B278" s="3">
        <f t="shared" si="17"/>
        <v>80.843182398926444</v>
      </c>
      <c r="C278" s="3" t="e">
        <f t="shared" si="18"/>
        <v>#N/A</v>
      </c>
      <c r="D278" s="3" t="e">
        <f t="shared" si="19"/>
        <v>#N/A</v>
      </c>
    </row>
    <row r="279" spans="1:4" x14ac:dyDescent="0.2">
      <c r="A279" s="17">
        <f t="shared" si="20"/>
        <v>1578</v>
      </c>
      <c r="B279" s="3">
        <f t="shared" si="17"/>
        <v>80.914355797214924</v>
      </c>
      <c r="C279" s="3" t="e">
        <f t="shared" si="18"/>
        <v>#N/A</v>
      </c>
      <c r="D279" s="3" t="e">
        <f t="shared" si="19"/>
        <v>#N/A</v>
      </c>
    </row>
    <row r="280" spans="1:4" x14ac:dyDescent="0.2">
      <c r="A280" s="17">
        <f t="shared" si="20"/>
        <v>1584</v>
      </c>
      <c r="B280" s="3">
        <f t="shared" si="17"/>
        <v>80.985321390994542</v>
      </c>
      <c r="C280" s="3" t="e">
        <f t="shared" si="18"/>
        <v>#N/A</v>
      </c>
      <c r="D280" s="3" t="e">
        <f t="shared" si="19"/>
        <v>#N/A</v>
      </c>
    </row>
    <row r="281" spans="1:4" x14ac:dyDescent="0.2">
      <c r="A281" s="17">
        <f t="shared" si="20"/>
        <v>1590</v>
      </c>
      <c r="B281" s="3">
        <f t="shared" si="17"/>
        <v>81.056080570693496</v>
      </c>
      <c r="C281" s="3" t="e">
        <f t="shared" si="18"/>
        <v>#N/A</v>
      </c>
      <c r="D281" s="3" t="e">
        <f t="shared" si="19"/>
        <v>#N/A</v>
      </c>
    </row>
    <row r="282" spans="1:4" x14ac:dyDescent="0.2">
      <c r="A282" s="17">
        <f t="shared" si="20"/>
        <v>1596</v>
      </c>
      <c r="B282" s="3">
        <f t="shared" si="17"/>
        <v>81.126634712232374</v>
      </c>
      <c r="C282" s="3" t="e">
        <f t="shared" si="18"/>
        <v>#N/A</v>
      </c>
      <c r="D282" s="3" t="e">
        <f t="shared" si="19"/>
        <v>#N/A</v>
      </c>
    </row>
    <row r="283" spans="1:4" x14ac:dyDescent="0.2">
      <c r="A283" s="17">
        <f t="shared" si="20"/>
        <v>1602</v>
      </c>
      <c r="B283" s="3">
        <f t="shared" si="17"/>
        <v>81.196985177229237</v>
      </c>
      <c r="C283" s="3" t="e">
        <f t="shared" si="18"/>
        <v>#N/A</v>
      </c>
      <c r="D283" s="3" t="e">
        <f t="shared" si="19"/>
        <v>#N/A</v>
      </c>
    </row>
    <row r="284" spans="1:4" x14ac:dyDescent="0.2">
      <c r="A284" s="17">
        <f t="shared" si="20"/>
        <v>1608</v>
      </c>
      <c r="B284" s="3">
        <f t="shared" si="17"/>
        <v>81.267133313201469</v>
      </c>
      <c r="C284" s="3" t="e">
        <f t="shared" si="18"/>
        <v>#N/A</v>
      </c>
      <c r="D284" s="3" t="e">
        <f t="shared" si="19"/>
        <v>#N/A</v>
      </c>
    </row>
    <row r="285" spans="1:4" x14ac:dyDescent="0.2">
      <c r="A285" s="17">
        <f t="shared" si="20"/>
        <v>1614</v>
      </c>
      <c r="B285" s="3">
        <f t="shared" si="17"/>
        <v>81.337080453763519</v>
      </c>
      <c r="C285" s="3" t="e">
        <f t="shared" si="18"/>
        <v>#N/A</v>
      </c>
      <c r="D285" s="3" t="e">
        <f t="shared" si="19"/>
        <v>#N/A</v>
      </c>
    </row>
    <row r="286" spans="1:4" x14ac:dyDescent="0.2">
      <c r="A286" s="17">
        <f t="shared" si="20"/>
        <v>1620</v>
      </c>
      <c r="B286" s="3">
        <f t="shared" si="17"/>
        <v>81.406827918821591</v>
      </c>
      <c r="C286" s="3" t="e">
        <f t="shared" si="18"/>
        <v>#N/A</v>
      </c>
      <c r="D286" s="3" t="e">
        <f t="shared" si="19"/>
        <v>#N/A</v>
      </c>
    </row>
    <row r="287" spans="1:4" x14ac:dyDescent="0.2">
      <c r="A287" s="17">
        <f t="shared" si="20"/>
        <v>1626</v>
      </c>
      <c r="B287" s="3">
        <f t="shared" si="17"/>
        <v>81.476377014764736</v>
      </c>
      <c r="C287" s="3" t="e">
        <f t="shared" si="18"/>
        <v>#N/A</v>
      </c>
      <c r="D287" s="3" t="e">
        <f t="shared" si="19"/>
        <v>#N/A</v>
      </c>
    </row>
    <row r="288" spans="1:4" x14ac:dyDescent="0.2">
      <c r="A288" s="17">
        <f t="shared" si="20"/>
        <v>1632</v>
      </c>
      <c r="B288" s="3">
        <f t="shared" si="17"/>
        <v>81.545729034652524</v>
      </c>
      <c r="C288" s="3" t="e">
        <f t="shared" si="18"/>
        <v>#N/A</v>
      </c>
      <c r="D288" s="3" t="e">
        <f t="shared" si="19"/>
        <v>#N/A</v>
      </c>
    </row>
    <row r="289" spans="1:4" x14ac:dyDescent="0.2">
      <c r="A289" s="17">
        <f t="shared" si="20"/>
        <v>1638</v>
      </c>
      <c r="B289" s="3">
        <f t="shared" si="17"/>
        <v>81.614885258399454</v>
      </c>
      <c r="C289" s="3" t="e">
        <f t="shared" si="18"/>
        <v>#N/A</v>
      </c>
      <c r="D289" s="3" t="e">
        <f t="shared" si="19"/>
        <v>#N/A</v>
      </c>
    </row>
    <row r="290" spans="1:4" x14ac:dyDescent="0.2">
      <c r="A290" s="17">
        <f t="shared" si="20"/>
        <v>1644</v>
      </c>
      <c r="B290" s="3">
        <f t="shared" si="17"/>
        <v>81.683846952956316</v>
      </c>
      <c r="C290" s="3" t="e">
        <f t="shared" si="18"/>
        <v>#N/A</v>
      </c>
      <c r="D290" s="3" t="e">
        <f t="shared" si="19"/>
        <v>#N/A</v>
      </c>
    </row>
    <row r="291" spans="1:4" x14ac:dyDescent="0.2">
      <c r="A291" s="17">
        <f t="shared" si="20"/>
        <v>1650</v>
      </c>
      <c r="B291" s="3">
        <f t="shared" si="17"/>
        <v>81.752615372488066</v>
      </c>
      <c r="C291" s="3" t="e">
        <f t="shared" si="18"/>
        <v>#N/A</v>
      </c>
      <c r="D291" s="3" t="e">
        <f t="shared" si="19"/>
        <v>#N/A</v>
      </c>
    </row>
    <row r="292" spans="1:4" x14ac:dyDescent="0.2">
      <c r="A292" s="17">
        <f t="shared" si="20"/>
        <v>1656</v>
      </c>
      <c r="B292" s="3">
        <f t="shared" si="17"/>
        <v>81.82119175854902</v>
      </c>
      <c r="C292" s="3" t="e">
        <f t="shared" si="18"/>
        <v>#N/A</v>
      </c>
      <c r="D292" s="3" t="e">
        <f t="shared" si="19"/>
        <v>#N/A</v>
      </c>
    </row>
    <row r="293" spans="1:4" x14ac:dyDescent="0.2">
      <c r="A293" s="17">
        <f t="shared" si="20"/>
        <v>1662</v>
      </c>
      <c r="B293" s="3">
        <f t="shared" si="17"/>
        <v>81.889577340254689</v>
      </c>
      <c r="C293" s="3" t="e">
        <f t="shared" si="18"/>
        <v>#N/A</v>
      </c>
      <c r="D293" s="3" t="e">
        <f t="shared" si="19"/>
        <v>#N/A</v>
      </c>
    </row>
    <row r="294" spans="1:4" x14ac:dyDescent="0.2">
      <c r="A294" s="17">
        <f t="shared" si="20"/>
        <v>1668</v>
      </c>
      <c r="B294" s="3">
        <f t="shared" si="17"/>
        <v>81.957773334450835</v>
      </c>
      <c r="C294" s="3" t="e">
        <f t="shared" si="18"/>
        <v>#N/A</v>
      </c>
      <c r="D294" s="3" t="e">
        <f t="shared" si="19"/>
        <v>#N/A</v>
      </c>
    </row>
    <row r="295" spans="1:4" x14ac:dyDescent="0.2">
      <c r="A295" s="17">
        <f t="shared" si="20"/>
        <v>1674</v>
      </c>
      <c r="B295" s="3">
        <f t="shared" si="17"/>
        <v>82.025780945879575</v>
      </c>
      <c r="C295" s="3" t="e">
        <f t="shared" si="18"/>
        <v>#N/A</v>
      </c>
      <c r="D295" s="3" t="e">
        <f t="shared" si="19"/>
        <v>#N/A</v>
      </c>
    </row>
    <row r="296" spans="1:4" x14ac:dyDescent="0.2">
      <c r="A296" s="17">
        <f t="shared" si="20"/>
        <v>1680</v>
      </c>
      <c r="B296" s="3">
        <f t="shared" si="17"/>
        <v>82.093601367342728</v>
      </c>
      <c r="C296" s="3" t="e">
        <f t="shared" si="18"/>
        <v>#N/A</v>
      </c>
      <c r="D296" s="3" t="e">
        <f t="shared" si="19"/>
        <v>#N/A</v>
      </c>
    </row>
    <row r="297" spans="1:4" x14ac:dyDescent="0.2">
      <c r="A297" s="17">
        <f t="shared" si="20"/>
        <v>1686</v>
      </c>
      <c r="B297" s="3">
        <f t="shared" si="17"/>
        <v>82.161235779862224</v>
      </c>
      <c r="C297" s="3" t="e">
        <f t="shared" si="18"/>
        <v>#N/A</v>
      </c>
      <c r="D297" s="3" t="e">
        <f t="shared" si="19"/>
        <v>#N/A</v>
      </c>
    </row>
    <row r="298" spans="1:4" x14ac:dyDescent="0.2">
      <c r="A298" s="17">
        <f t="shared" si="20"/>
        <v>1692</v>
      </c>
      <c r="B298" s="3">
        <f t="shared" si="17"/>
        <v>82.228685352837985</v>
      </c>
      <c r="C298" s="3" t="e">
        <f t="shared" si="18"/>
        <v>#N/A</v>
      </c>
      <c r="D298" s="3" t="e">
        <f t="shared" si="19"/>
        <v>#N/A</v>
      </c>
    </row>
    <row r="299" spans="1:4" x14ac:dyDescent="0.2">
      <c r="A299" s="17">
        <f t="shared" si="20"/>
        <v>1698</v>
      </c>
      <c r="B299" s="3">
        <f t="shared" si="17"/>
        <v>82.295951244202968</v>
      </c>
      <c r="C299" s="3" t="e">
        <f t="shared" si="18"/>
        <v>#N/A</v>
      </c>
      <c r="D299" s="3" t="e">
        <f t="shared" si="19"/>
        <v>#N/A</v>
      </c>
    </row>
    <row r="300" spans="1:4" x14ac:dyDescent="0.2">
      <c r="A300" s="17">
        <f t="shared" si="20"/>
        <v>1704</v>
      </c>
      <c r="B300" s="3">
        <f t="shared" si="17"/>
        <v>82.363034600575716</v>
      </c>
      <c r="C300" s="3" t="e">
        <f t="shared" si="18"/>
        <v>#N/A</v>
      </c>
      <c r="D300" s="3" t="e">
        <f t="shared" si="19"/>
        <v>#N/A</v>
      </c>
    </row>
    <row r="301" spans="1:4" x14ac:dyDescent="0.2">
      <c r="A301" s="17">
        <f t="shared" si="20"/>
        <v>1710</v>
      </c>
      <c r="B301" s="3">
        <f t="shared" si="17"/>
        <v>82.429936557410286</v>
      </c>
      <c r="C301" s="3" t="e">
        <f t="shared" si="18"/>
        <v>#N/A</v>
      </c>
      <c r="D301" s="3" t="e">
        <f t="shared" si="19"/>
        <v>#N/A</v>
      </c>
    </row>
    <row r="302" spans="1:4" x14ac:dyDescent="0.2">
      <c r="A302" s="17">
        <f t="shared" si="20"/>
        <v>1716</v>
      </c>
      <c r="B302" s="3">
        <f t="shared" si="17"/>
        <v>82.496658239143741</v>
      </c>
      <c r="C302" s="3" t="e">
        <f t="shared" si="18"/>
        <v>#N/A</v>
      </c>
      <c r="D302" s="3" t="e">
        <f t="shared" si="19"/>
        <v>#N/A</v>
      </c>
    </row>
    <row r="303" spans="1:4" x14ac:dyDescent="0.2">
      <c r="A303" s="17">
        <f t="shared" si="20"/>
        <v>1722</v>
      </c>
      <c r="B303" s="3">
        <f t="shared" si="17"/>
        <v>82.563200759341115</v>
      </c>
      <c r="C303" s="3" t="e">
        <f t="shared" si="18"/>
        <v>#N/A</v>
      </c>
      <c r="D303" s="3" t="e">
        <f t="shared" si="19"/>
        <v>#N/A</v>
      </c>
    </row>
    <row r="304" spans="1:4" x14ac:dyDescent="0.2">
      <c r="A304" s="17">
        <f t="shared" si="20"/>
        <v>1728</v>
      </c>
      <c r="B304" s="3">
        <f t="shared" si="17"/>
        <v>82.629565220837947</v>
      </c>
      <c r="C304" s="3" t="e">
        <f t="shared" si="18"/>
        <v>#N/A</v>
      </c>
      <c r="D304" s="3" t="e">
        <f t="shared" si="19"/>
        <v>#N/A</v>
      </c>
    </row>
    <row r="305" spans="1:4" x14ac:dyDescent="0.2">
      <c r="A305" s="17">
        <f t="shared" si="20"/>
        <v>1734</v>
      </c>
      <c r="B305" s="3">
        <f t="shared" si="17"/>
        <v>82.695752715880658</v>
      </c>
      <c r="C305" s="3" t="e">
        <f t="shared" si="18"/>
        <v>#N/A</v>
      </c>
      <c r="D305" s="3" t="e">
        <f t="shared" si="19"/>
        <v>#N/A</v>
      </c>
    </row>
    <row r="306" spans="1:4" x14ac:dyDescent="0.2">
      <c r="A306" s="17">
        <f t="shared" si="20"/>
        <v>1740</v>
      </c>
      <c r="B306" s="3">
        <f t="shared" si="17"/>
        <v>82.761764326264256</v>
      </c>
      <c r="C306" s="3" t="e">
        <f t="shared" si="18"/>
        <v>#N/A</v>
      </c>
      <c r="D306" s="3" t="e">
        <f t="shared" si="19"/>
        <v>#N/A</v>
      </c>
    </row>
    <row r="307" spans="1:4" x14ac:dyDescent="0.2">
      <c r="A307" s="17">
        <f t="shared" si="20"/>
        <v>1746</v>
      </c>
      <c r="B307" s="3">
        <f t="shared" si="17"/>
        <v>82.82760112346817</v>
      </c>
      <c r="C307" s="3" t="e">
        <f t="shared" si="18"/>
        <v>#N/A</v>
      </c>
      <c r="D307" s="3" t="e">
        <f t="shared" si="19"/>
        <v>#N/A</v>
      </c>
    </row>
    <row r="308" spans="1:4" x14ac:dyDescent="0.2">
      <c r="A308" s="17">
        <f t="shared" si="20"/>
        <v>1752</v>
      </c>
      <c r="B308" s="3">
        <f t="shared" si="17"/>
        <v>82.893264168789599</v>
      </c>
      <c r="C308" s="3" t="e">
        <f t="shared" si="18"/>
        <v>#N/A</v>
      </c>
      <c r="D308" s="3" t="e">
        <f t="shared" si="19"/>
        <v>#N/A</v>
      </c>
    </row>
    <row r="309" spans="1:4" x14ac:dyDescent="0.2">
      <c r="A309" s="17">
        <f t="shared" si="20"/>
        <v>1758</v>
      </c>
      <c r="B309" s="3">
        <f t="shared" si="17"/>
        <v>82.958754513474759</v>
      </c>
      <c r="C309" s="3" t="e">
        <f t="shared" si="18"/>
        <v>#N/A</v>
      </c>
      <c r="D309" s="3" t="e">
        <f t="shared" si="19"/>
        <v>#N/A</v>
      </c>
    </row>
    <row r="310" spans="1:4" x14ac:dyDescent="0.2">
      <c r="A310" s="17">
        <f t="shared" si="20"/>
        <v>1764</v>
      </c>
      <c r="B310" s="3">
        <f t="shared" si="17"/>
        <v>83.024073198848072</v>
      </c>
      <c r="C310" s="3" t="e">
        <f t="shared" si="18"/>
        <v>#N/A</v>
      </c>
      <c r="D310" s="3" t="e">
        <f t="shared" si="19"/>
        <v>#N/A</v>
      </c>
    </row>
    <row r="311" spans="1:4" x14ac:dyDescent="0.2">
      <c r="A311" s="17">
        <f t="shared" si="20"/>
        <v>1770</v>
      </c>
      <c r="B311" s="3">
        <f t="shared" si="17"/>
        <v>83.089221256439103</v>
      </c>
      <c r="C311" s="3" t="e">
        <f t="shared" si="18"/>
        <v>#N/A</v>
      </c>
      <c r="D311" s="3" t="e">
        <f t="shared" si="19"/>
        <v>#N/A</v>
      </c>
    </row>
    <row r="312" spans="1:4" x14ac:dyDescent="0.2">
      <c r="A312" s="17">
        <f t="shared" si="20"/>
        <v>1776</v>
      </c>
      <c r="B312" s="3">
        <f t="shared" si="17"/>
        <v>83.154199708107612</v>
      </c>
      <c r="C312" s="3" t="e">
        <f t="shared" si="18"/>
        <v>#N/A</v>
      </c>
      <c r="D312" s="3" t="e">
        <f t="shared" si="19"/>
        <v>#N/A</v>
      </c>
    </row>
    <row r="313" spans="1:4" x14ac:dyDescent="0.2">
      <c r="A313" s="17">
        <f t="shared" si="20"/>
        <v>1782</v>
      </c>
      <c r="B313" s="3">
        <f t="shared" si="17"/>
        <v>83.219009566166477</v>
      </c>
      <c r="C313" s="3" t="e">
        <f t="shared" si="18"/>
        <v>#N/A</v>
      </c>
      <c r="D313" s="3" t="e">
        <f t="shared" si="19"/>
        <v>#N/A</v>
      </c>
    </row>
    <row r="314" spans="1:4" x14ac:dyDescent="0.2">
      <c r="A314" s="17">
        <f t="shared" si="20"/>
        <v>1788</v>
      </c>
      <c r="B314" s="3">
        <f t="shared" si="17"/>
        <v>83.283651833502745</v>
      </c>
      <c r="C314" s="3" t="e">
        <f t="shared" si="18"/>
        <v>#N/A</v>
      </c>
      <c r="D314" s="3" t="e">
        <f t="shared" si="19"/>
        <v>#N/A</v>
      </c>
    </row>
    <row r="315" spans="1:4" x14ac:dyDescent="0.2">
      <c r="A315" s="17">
        <f t="shared" si="20"/>
        <v>1794</v>
      </c>
      <c r="B315" s="3">
        <f t="shared" si="17"/>
        <v>83.348127503696645</v>
      </c>
      <c r="C315" s="3" t="e">
        <f t="shared" si="18"/>
        <v>#N/A</v>
      </c>
      <c r="D315" s="3" t="e">
        <f t="shared" si="19"/>
        <v>#N/A</v>
      </c>
    </row>
    <row r="316" spans="1:4" x14ac:dyDescent="0.2">
      <c r="A316" s="17">
        <f t="shared" si="20"/>
        <v>1800</v>
      </c>
      <c r="B316" s="3">
        <f t="shared" si="17"/>
        <v>83.412437561138717</v>
      </c>
      <c r="C316" s="3" t="e">
        <f t="shared" si="18"/>
        <v>#N/A</v>
      </c>
      <c r="D316" s="3" t="e">
        <f t="shared" si="19"/>
        <v>#N/A</v>
      </c>
    </row>
    <row r="317" spans="1:4" x14ac:dyDescent="0.2">
      <c r="A317" s="17">
        <f t="shared" si="20"/>
        <v>1806</v>
      </c>
      <c r="B317" s="3">
        <f t="shared" si="17"/>
        <v>83.476582981145242</v>
      </c>
      <c r="C317" s="3" t="e">
        <f t="shared" si="18"/>
        <v>#N/A</v>
      </c>
      <c r="D317" s="3" t="e">
        <f t="shared" si="19"/>
        <v>#N/A</v>
      </c>
    </row>
    <row r="318" spans="1:4" x14ac:dyDescent="0.2">
      <c r="A318" s="17">
        <f t="shared" si="20"/>
        <v>1812</v>
      </c>
      <c r="B318" s="3">
        <f t="shared" si="17"/>
        <v>83.540564730071566</v>
      </c>
      <c r="C318" s="3" t="e">
        <f t="shared" si="18"/>
        <v>#N/A</v>
      </c>
      <c r="D318" s="3" t="e">
        <f t="shared" si="19"/>
        <v>#N/A</v>
      </c>
    </row>
    <row r="319" spans="1:4" x14ac:dyDescent="0.2">
      <c r="A319" s="17">
        <f t="shared" si="20"/>
        <v>1818</v>
      </c>
      <c r="B319" s="3">
        <f t="shared" si="17"/>
        <v>83.604383765423989</v>
      </c>
      <c r="C319" s="3" t="e">
        <f t="shared" si="18"/>
        <v>#N/A</v>
      </c>
      <c r="D319" s="3" t="e">
        <f t="shared" si="19"/>
        <v>#N/A</v>
      </c>
    </row>
    <row r="320" spans="1:4" x14ac:dyDescent="0.2">
      <c r="A320" s="17">
        <f t="shared" si="20"/>
        <v>1824</v>
      </c>
      <c r="B320" s="3">
        <f t="shared" si="17"/>
        <v>83.668041035969466</v>
      </c>
      <c r="C320" s="3" t="e">
        <f t="shared" si="18"/>
        <v>#N/A</v>
      </c>
      <c r="D320" s="3" t="e">
        <f t="shared" si="19"/>
        <v>#N/A</v>
      </c>
    </row>
    <row r="321" spans="1:4" x14ac:dyDescent="0.2">
      <c r="A321" s="17">
        <f t="shared" si="20"/>
        <v>1830</v>
      </c>
      <c r="B321" s="3">
        <f t="shared" si="17"/>
        <v>83.731537481843986</v>
      </c>
      <c r="C321" s="3" t="e">
        <f t="shared" si="18"/>
        <v>#N/A</v>
      </c>
      <c r="D321" s="3" t="e">
        <f t="shared" si="19"/>
        <v>#N/A</v>
      </c>
    </row>
    <row r="322" spans="1:4" x14ac:dyDescent="0.2">
      <c r="A322" s="17">
        <f t="shared" si="20"/>
        <v>1836</v>
      </c>
      <c r="B322" s="3">
        <f t="shared" si="17"/>
        <v>83.794874034659088</v>
      </c>
      <c r="C322" s="3" t="e">
        <f t="shared" si="18"/>
        <v>#N/A</v>
      </c>
      <c r="D322" s="3" t="e">
        <f t="shared" si="19"/>
        <v>#N/A</v>
      </c>
    </row>
    <row r="323" spans="1:4" x14ac:dyDescent="0.2">
      <c r="A323" s="17">
        <f t="shared" si="20"/>
        <v>1842</v>
      </c>
      <c r="B323" s="3">
        <f t="shared" si="17"/>
        <v>83.858051617606606</v>
      </c>
      <c r="C323" s="3" t="e">
        <f t="shared" si="18"/>
        <v>#N/A</v>
      </c>
      <c r="D323" s="3" t="e">
        <f t="shared" si="19"/>
        <v>#N/A</v>
      </c>
    </row>
    <row r="324" spans="1:4" x14ac:dyDescent="0.2">
      <c r="A324" s="17">
        <f t="shared" si="20"/>
        <v>1848</v>
      </c>
      <c r="B324" s="3">
        <f t="shared" si="17"/>
        <v>83.921071145562038</v>
      </c>
      <c r="C324" s="3" t="e">
        <f t="shared" si="18"/>
        <v>#N/A</v>
      </c>
      <c r="D324" s="3" t="e">
        <f t="shared" si="19"/>
        <v>#N/A</v>
      </c>
    </row>
    <row r="325" spans="1:4" x14ac:dyDescent="0.2">
      <c r="A325" s="17">
        <f t="shared" si="20"/>
        <v>1854</v>
      </c>
      <c r="B325" s="3">
        <f t="shared" si="17"/>
        <v>83.983933525186117</v>
      </c>
      <c r="C325" s="3" t="e">
        <f t="shared" si="18"/>
        <v>#N/A</v>
      </c>
      <c r="D325" s="3" t="e">
        <f t="shared" si="19"/>
        <v>#N/A</v>
      </c>
    </row>
    <row r="326" spans="1:4" x14ac:dyDescent="0.2">
      <c r="A326" s="17">
        <f t="shared" si="20"/>
        <v>1860</v>
      </c>
      <c r="B326" s="3">
        <f t="shared" si="17"/>
        <v>84.046639655024933</v>
      </c>
      <c r="C326" s="3" t="e">
        <f t="shared" si="18"/>
        <v>#N/A</v>
      </c>
      <c r="D326" s="3" t="e">
        <f t="shared" si="19"/>
        <v>#N/A</v>
      </c>
    </row>
    <row r="327" spans="1:4" x14ac:dyDescent="0.2">
      <c r="A327" s="17">
        <f t="shared" si="20"/>
        <v>1866</v>
      </c>
      <c r="B327" s="3">
        <f t="shared" si="17"/>
        <v>84.109190425608389</v>
      </c>
      <c r="C327" s="3" t="e">
        <f t="shared" si="18"/>
        <v>#N/A</v>
      </c>
      <c r="D327" s="3" t="e">
        <f t="shared" si="19"/>
        <v>#N/A</v>
      </c>
    </row>
    <row r="328" spans="1:4" x14ac:dyDescent="0.2">
      <c r="A328" s="17">
        <f t="shared" si="20"/>
        <v>1872</v>
      </c>
      <c r="B328" s="3">
        <f t="shared" si="17"/>
        <v>84.171586719547321</v>
      </c>
      <c r="C328" s="3" t="e">
        <f t="shared" si="18"/>
        <v>#N/A</v>
      </c>
      <c r="D328" s="3" t="e">
        <f t="shared" si="19"/>
        <v>#N/A</v>
      </c>
    </row>
    <row r="329" spans="1:4" x14ac:dyDescent="0.2">
      <c r="A329" s="17">
        <f t="shared" si="20"/>
        <v>1878</v>
      </c>
      <c r="B329" s="3">
        <f t="shared" si="17"/>
        <v>84.233829411629003</v>
      </c>
      <c r="C329" s="3" t="e">
        <f t="shared" si="18"/>
        <v>#N/A</v>
      </c>
      <c r="D329" s="3" t="e">
        <f t="shared" si="19"/>
        <v>#N/A</v>
      </c>
    </row>
    <row r="330" spans="1:4" x14ac:dyDescent="0.2">
      <c r="A330" s="17">
        <f t="shared" si="20"/>
        <v>1884</v>
      </c>
      <c r="B330" s="3">
        <f t="shared" si="17"/>
        <v>84.295919368911228</v>
      </c>
      <c r="C330" s="3" t="e">
        <f t="shared" si="18"/>
        <v>#N/A</v>
      </c>
      <c r="D330" s="3" t="e">
        <f t="shared" si="19"/>
        <v>#N/A</v>
      </c>
    </row>
    <row r="331" spans="1:4" x14ac:dyDescent="0.2">
      <c r="A331" s="17">
        <f t="shared" si="20"/>
        <v>1890</v>
      </c>
      <c r="B331" s="3">
        <f t="shared" si="17"/>
        <v>84.357857450814961</v>
      </c>
      <c r="C331" s="3" t="e">
        <f t="shared" si="18"/>
        <v>#N/A</v>
      </c>
      <c r="D331" s="3" t="e">
        <f t="shared" si="19"/>
        <v>#N/A</v>
      </c>
    </row>
    <row r="332" spans="1:4" x14ac:dyDescent="0.2">
      <c r="A332" s="17">
        <f t="shared" si="20"/>
        <v>1896</v>
      </c>
      <c r="B332" s="3">
        <f t="shared" si="17"/>
        <v>84.419644509215686</v>
      </c>
      <c r="C332" s="3" t="e">
        <f t="shared" si="18"/>
        <v>#N/A</v>
      </c>
      <c r="D332" s="3" t="e">
        <f t="shared" si="19"/>
        <v>#N/A</v>
      </c>
    </row>
    <row r="333" spans="1:4" x14ac:dyDescent="0.2">
      <c r="A333" s="17">
        <f t="shared" si="20"/>
        <v>1902</v>
      </c>
      <c r="B333" s="3">
        <f t="shared" ref="B333:B396" si="21">$B$5*(POWER(A333,(1-$C$5)))</f>
        <v>84.481281388533191</v>
      </c>
      <c r="C333" s="3" t="e">
        <f t="shared" si="18"/>
        <v>#N/A</v>
      </c>
      <c r="D333" s="3" t="e">
        <f t="shared" si="19"/>
        <v>#N/A</v>
      </c>
    </row>
    <row r="334" spans="1:4" x14ac:dyDescent="0.2">
      <c r="A334" s="17">
        <f t="shared" si="20"/>
        <v>1908</v>
      </c>
      <c r="B334" s="3">
        <f t="shared" si="21"/>
        <v>84.542768925820141</v>
      </c>
      <c r="C334" s="3" t="e">
        <f t="shared" si="18"/>
        <v>#N/A</v>
      </c>
      <c r="D334" s="3" t="e">
        <f t="shared" si="19"/>
        <v>#N/A</v>
      </c>
    </row>
    <row r="335" spans="1:4" x14ac:dyDescent="0.2">
      <c r="A335" s="17">
        <f t="shared" si="20"/>
        <v>1914</v>
      </c>
      <c r="B335" s="3">
        <f t="shared" si="21"/>
        <v>84.604107950849397</v>
      </c>
      <c r="C335" s="3" t="e">
        <f t="shared" si="18"/>
        <v>#N/A</v>
      </c>
      <c r="D335" s="3" t="e">
        <f t="shared" si="19"/>
        <v>#N/A</v>
      </c>
    </row>
    <row r="336" spans="1:4" x14ac:dyDescent="0.2">
      <c r="A336" s="17">
        <f t="shared" si="20"/>
        <v>1920</v>
      </c>
      <c r="B336" s="3">
        <f t="shared" si="21"/>
        <v>84.665299286199684</v>
      </c>
      <c r="C336" s="3" t="e">
        <f t="shared" ref="C336:C399" si="22">$D$13*A336</f>
        <v>#N/A</v>
      </c>
      <c r="D336" s="3" t="e">
        <f t="shared" ref="D336:D399" si="23">B336-C336</f>
        <v>#N/A</v>
      </c>
    </row>
    <row r="337" spans="1:4" x14ac:dyDescent="0.2">
      <c r="A337" s="17">
        <f t="shared" si="20"/>
        <v>1926</v>
      </c>
      <c r="B337" s="3">
        <f t="shared" si="21"/>
        <v>84.726343747340479</v>
      </c>
      <c r="C337" s="3" t="e">
        <f t="shared" si="22"/>
        <v>#N/A</v>
      </c>
      <c r="D337" s="3" t="e">
        <f t="shared" si="23"/>
        <v>#N/A</v>
      </c>
    </row>
    <row r="338" spans="1:4" x14ac:dyDescent="0.2">
      <c r="A338" s="17">
        <f t="shared" ref="A338:A401" si="24">A337+6</f>
        <v>1932</v>
      </c>
      <c r="B338" s="3">
        <f t="shared" si="21"/>
        <v>84.787242142715201</v>
      </c>
      <c r="C338" s="3" t="e">
        <f t="shared" si="22"/>
        <v>#N/A</v>
      </c>
      <c r="D338" s="3" t="e">
        <f t="shared" si="23"/>
        <v>#N/A</v>
      </c>
    </row>
    <row r="339" spans="1:4" x14ac:dyDescent="0.2">
      <c r="A339" s="17">
        <f t="shared" si="24"/>
        <v>1938</v>
      </c>
      <c r="B339" s="3">
        <f t="shared" si="21"/>
        <v>84.847995273823472</v>
      </c>
      <c r="C339" s="3" t="e">
        <f t="shared" si="22"/>
        <v>#N/A</v>
      </c>
      <c r="D339" s="3" t="e">
        <f t="shared" si="23"/>
        <v>#N/A</v>
      </c>
    </row>
    <row r="340" spans="1:4" x14ac:dyDescent="0.2">
      <c r="A340" s="17">
        <f t="shared" si="24"/>
        <v>1944</v>
      </c>
      <c r="B340" s="3">
        <f t="shared" si="21"/>
        <v>84.908603935301969</v>
      </c>
      <c r="C340" s="3" t="e">
        <f t="shared" si="22"/>
        <v>#N/A</v>
      </c>
      <c r="D340" s="3" t="e">
        <f t="shared" si="23"/>
        <v>#N/A</v>
      </c>
    </row>
    <row r="341" spans="1:4" x14ac:dyDescent="0.2">
      <c r="A341" s="17">
        <f t="shared" si="24"/>
        <v>1950</v>
      </c>
      <c r="B341" s="3">
        <f t="shared" si="21"/>
        <v>84.9690689150042</v>
      </c>
      <c r="C341" s="3" t="e">
        <f t="shared" si="22"/>
        <v>#N/A</v>
      </c>
      <c r="D341" s="3" t="e">
        <f t="shared" si="23"/>
        <v>#N/A</v>
      </c>
    </row>
    <row r="342" spans="1:4" x14ac:dyDescent="0.2">
      <c r="A342" s="17">
        <f t="shared" si="24"/>
        <v>1956</v>
      </c>
      <c r="B342" s="3">
        <f t="shared" si="21"/>
        <v>85.029390994079051</v>
      </c>
      <c r="C342" s="3" t="e">
        <f t="shared" si="22"/>
        <v>#N/A</v>
      </c>
      <c r="D342" s="3" t="e">
        <f t="shared" si="23"/>
        <v>#N/A</v>
      </c>
    </row>
    <row r="343" spans="1:4" x14ac:dyDescent="0.2">
      <c r="A343" s="17">
        <f t="shared" si="24"/>
        <v>1962</v>
      </c>
      <c r="B343" s="3">
        <f t="shared" si="21"/>
        <v>85.089570947048287</v>
      </c>
      <c r="C343" s="3" t="e">
        <f t="shared" si="22"/>
        <v>#N/A</v>
      </c>
      <c r="D343" s="3" t="e">
        <f t="shared" si="23"/>
        <v>#N/A</v>
      </c>
    </row>
    <row r="344" spans="1:4" x14ac:dyDescent="0.2">
      <c r="A344" s="17">
        <f t="shared" si="24"/>
        <v>1968</v>
      </c>
      <c r="B344" s="3">
        <f t="shared" si="21"/>
        <v>85.149609541882739</v>
      </c>
      <c r="C344" s="3" t="e">
        <f t="shared" si="22"/>
        <v>#N/A</v>
      </c>
      <c r="D344" s="3" t="e">
        <f t="shared" si="23"/>
        <v>#N/A</v>
      </c>
    </row>
    <row r="345" spans="1:4" x14ac:dyDescent="0.2">
      <c r="A345" s="17">
        <f t="shared" si="24"/>
        <v>1974</v>
      </c>
      <c r="B345" s="3">
        <f t="shared" si="21"/>
        <v>85.209507540077553</v>
      </c>
      <c r="C345" s="3" t="e">
        <f t="shared" si="22"/>
        <v>#N/A</v>
      </c>
      <c r="D345" s="3" t="e">
        <f t="shared" si="23"/>
        <v>#N/A</v>
      </c>
    </row>
    <row r="346" spans="1:4" x14ac:dyDescent="0.2">
      <c r="A346" s="17">
        <f t="shared" si="24"/>
        <v>1980</v>
      </c>
      <c r="B346" s="3">
        <f t="shared" si="21"/>
        <v>85.269265696726222</v>
      </c>
      <c r="C346" s="3" t="e">
        <f t="shared" si="22"/>
        <v>#N/A</v>
      </c>
      <c r="D346" s="3" t="e">
        <f t="shared" si="23"/>
        <v>#N/A</v>
      </c>
    </row>
    <row r="347" spans="1:4" x14ac:dyDescent="0.2">
      <c r="A347" s="17">
        <f t="shared" si="24"/>
        <v>1986</v>
      </c>
      <c r="B347" s="3">
        <f t="shared" si="21"/>
        <v>85.328884760593766</v>
      </c>
      <c r="C347" s="3" t="e">
        <f t="shared" si="22"/>
        <v>#N/A</v>
      </c>
      <c r="D347" s="3" t="e">
        <f t="shared" si="23"/>
        <v>#N/A</v>
      </c>
    </row>
    <row r="348" spans="1:4" x14ac:dyDescent="0.2">
      <c r="A348" s="17">
        <f t="shared" si="24"/>
        <v>1992</v>
      </c>
      <c r="B348" s="3">
        <f t="shared" si="21"/>
        <v>85.388365474188518</v>
      </c>
      <c r="C348" s="3" t="e">
        <f t="shared" si="22"/>
        <v>#N/A</v>
      </c>
      <c r="D348" s="3" t="e">
        <f t="shared" si="23"/>
        <v>#N/A</v>
      </c>
    </row>
    <row r="349" spans="1:4" x14ac:dyDescent="0.2">
      <c r="A349" s="17">
        <f t="shared" si="24"/>
        <v>1998</v>
      </c>
      <c r="B349" s="3">
        <f t="shared" si="21"/>
        <v>85.447708573833253</v>
      </c>
      <c r="C349" s="3" t="e">
        <f t="shared" si="22"/>
        <v>#N/A</v>
      </c>
      <c r="D349" s="3" t="e">
        <f t="shared" si="23"/>
        <v>#N/A</v>
      </c>
    </row>
    <row r="350" spans="1:4" x14ac:dyDescent="0.2">
      <c r="A350" s="17">
        <f t="shared" si="24"/>
        <v>2004</v>
      </c>
      <c r="B350" s="3">
        <f t="shared" si="21"/>
        <v>85.506914789735006</v>
      </c>
      <c r="C350" s="3" t="e">
        <f t="shared" si="22"/>
        <v>#N/A</v>
      </c>
      <c r="D350" s="3" t="e">
        <f t="shared" si="23"/>
        <v>#N/A</v>
      </c>
    </row>
    <row r="351" spans="1:4" x14ac:dyDescent="0.2">
      <c r="A351" s="17">
        <f t="shared" si="24"/>
        <v>2010</v>
      </c>
      <c r="B351" s="3">
        <f t="shared" si="21"/>
        <v>85.565984846053951</v>
      </c>
      <c r="C351" s="3" t="e">
        <f t="shared" si="22"/>
        <v>#N/A</v>
      </c>
      <c r="D351" s="3" t="e">
        <f t="shared" si="23"/>
        <v>#N/A</v>
      </c>
    </row>
    <row r="352" spans="1:4" x14ac:dyDescent="0.2">
      <c r="A352" s="17">
        <f t="shared" si="24"/>
        <v>2016</v>
      </c>
      <c r="B352" s="3">
        <f t="shared" si="21"/>
        <v>85.624919460971526</v>
      </c>
      <c r="C352" s="3" t="e">
        <f t="shared" si="22"/>
        <v>#N/A</v>
      </c>
      <c r="D352" s="3" t="e">
        <f t="shared" si="23"/>
        <v>#N/A</v>
      </c>
    </row>
    <row r="353" spans="1:4" x14ac:dyDescent="0.2">
      <c r="A353" s="17">
        <f t="shared" si="24"/>
        <v>2022</v>
      </c>
      <c r="B353" s="3">
        <f t="shared" si="21"/>
        <v>85.6837193467573</v>
      </c>
      <c r="C353" s="3" t="e">
        <f t="shared" si="22"/>
        <v>#N/A</v>
      </c>
      <c r="D353" s="3" t="e">
        <f t="shared" si="23"/>
        <v>#N/A</v>
      </c>
    </row>
    <row r="354" spans="1:4" x14ac:dyDescent="0.2">
      <c r="A354" s="17">
        <f t="shared" si="24"/>
        <v>2028</v>
      </c>
      <c r="B354" s="3">
        <f t="shared" si="21"/>
        <v>85.742385209835035</v>
      </c>
      <c r="C354" s="3" t="e">
        <f t="shared" si="22"/>
        <v>#N/A</v>
      </c>
      <c r="D354" s="3" t="e">
        <f t="shared" si="23"/>
        <v>#N/A</v>
      </c>
    </row>
    <row r="355" spans="1:4" x14ac:dyDescent="0.2">
      <c r="A355" s="17">
        <f t="shared" si="24"/>
        <v>2034</v>
      </c>
      <c r="B355" s="3">
        <f t="shared" si="21"/>
        <v>85.80091775084783</v>
      </c>
      <c r="C355" s="3" t="e">
        <f t="shared" si="22"/>
        <v>#N/A</v>
      </c>
      <c r="D355" s="3" t="e">
        <f t="shared" si="23"/>
        <v>#N/A</v>
      </c>
    </row>
    <row r="356" spans="1:4" x14ac:dyDescent="0.2">
      <c r="A356" s="17">
        <f t="shared" si="24"/>
        <v>2040</v>
      </c>
      <c r="B356" s="3">
        <f t="shared" si="21"/>
        <v>85.859317664722269</v>
      </c>
      <c r="C356" s="3" t="e">
        <f t="shared" si="22"/>
        <v>#N/A</v>
      </c>
      <c r="D356" s="3" t="e">
        <f t="shared" si="23"/>
        <v>#N/A</v>
      </c>
    </row>
    <row r="357" spans="1:4" x14ac:dyDescent="0.2">
      <c r="A357" s="17">
        <f t="shared" si="24"/>
        <v>2046</v>
      </c>
      <c r="B357" s="3">
        <f t="shared" si="21"/>
        <v>85.917585640731758</v>
      </c>
      <c r="C357" s="3" t="e">
        <f t="shared" si="22"/>
        <v>#N/A</v>
      </c>
      <c r="D357" s="3" t="e">
        <f t="shared" si="23"/>
        <v>#N/A</v>
      </c>
    </row>
    <row r="358" spans="1:4" x14ac:dyDescent="0.2">
      <c r="A358" s="17">
        <f t="shared" si="24"/>
        <v>2052</v>
      </c>
      <c r="B358" s="3">
        <f t="shared" si="21"/>
        <v>85.975722362558955</v>
      </c>
      <c r="C358" s="3" t="e">
        <f t="shared" si="22"/>
        <v>#N/A</v>
      </c>
      <c r="D358" s="3" t="e">
        <f t="shared" si="23"/>
        <v>#N/A</v>
      </c>
    </row>
    <row r="359" spans="1:4" x14ac:dyDescent="0.2">
      <c r="A359" s="17">
        <f t="shared" si="24"/>
        <v>2058</v>
      </c>
      <c r="B359" s="3">
        <f t="shared" si="21"/>
        <v>86.033728508357228</v>
      </c>
      <c r="C359" s="3" t="e">
        <f t="shared" si="22"/>
        <v>#N/A</v>
      </c>
      <c r="D359" s="3" t="e">
        <f t="shared" si="23"/>
        <v>#N/A</v>
      </c>
    </row>
    <row r="360" spans="1:4" x14ac:dyDescent="0.2">
      <c r="A360" s="17">
        <f t="shared" si="24"/>
        <v>2064</v>
      </c>
      <c r="B360" s="3">
        <f t="shared" si="21"/>
        <v>86.09160475081147</v>
      </c>
      <c r="C360" s="3" t="e">
        <f t="shared" si="22"/>
        <v>#N/A</v>
      </c>
      <c r="D360" s="3" t="e">
        <f t="shared" si="23"/>
        <v>#N/A</v>
      </c>
    </row>
    <row r="361" spans="1:4" x14ac:dyDescent="0.2">
      <c r="A361" s="17">
        <f t="shared" si="24"/>
        <v>2070</v>
      </c>
      <c r="B361" s="3">
        <f t="shared" si="21"/>
        <v>86.149351757197778</v>
      </c>
      <c r="C361" s="3" t="e">
        <f t="shared" si="22"/>
        <v>#N/A</v>
      </c>
      <c r="D361" s="3" t="e">
        <f t="shared" si="23"/>
        <v>#N/A</v>
      </c>
    </row>
    <row r="362" spans="1:4" x14ac:dyDescent="0.2">
      <c r="A362" s="17">
        <f t="shared" si="24"/>
        <v>2076</v>
      </c>
      <c r="B362" s="3">
        <f t="shared" si="21"/>
        <v>86.206970189442714</v>
      </c>
      <c r="C362" s="3" t="e">
        <f t="shared" si="22"/>
        <v>#N/A</v>
      </c>
      <c r="D362" s="3" t="e">
        <f t="shared" si="23"/>
        <v>#N/A</v>
      </c>
    </row>
    <row r="363" spans="1:4" x14ac:dyDescent="0.2">
      <c r="A363" s="17">
        <f t="shared" si="24"/>
        <v>2082</v>
      </c>
      <c r="B363" s="3">
        <f t="shared" si="21"/>
        <v>86.264460704181261</v>
      </c>
      <c r="C363" s="3" t="e">
        <f t="shared" si="22"/>
        <v>#N/A</v>
      </c>
      <c r="D363" s="3" t="e">
        <f t="shared" si="23"/>
        <v>#N/A</v>
      </c>
    </row>
    <row r="364" spans="1:4" x14ac:dyDescent="0.2">
      <c r="A364" s="17">
        <f t="shared" si="24"/>
        <v>2088</v>
      </c>
      <c r="B364" s="3">
        <f t="shared" si="21"/>
        <v>86.321823952814427</v>
      </c>
      <c r="C364" s="3" t="e">
        <f t="shared" si="22"/>
        <v>#N/A</v>
      </c>
      <c r="D364" s="3" t="e">
        <f t="shared" si="23"/>
        <v>#N/A</v>
      </c>
    </row>
    <row r="365" spans="1:4" x14ac:dyDescent="0.2">
      <c r="A365" s="17">
        <f t="shared" si="24"/>
        <v>2094</v>
      </c>
      <c r="B365" s="3">
        <f t="shared" si="21"/>
        <v>86.379060581565739</v>
      </c>
      <c r="C365" s="3" t="e">
        <f t="shared" si="22"/>
        <v>#N/A</v>
      </c>
      <c r="D365" s="3" t="e">
        <f t="shared" si="23"/>
        <v>#N/A</v>
      </c>
    </row>
    <row r="366" spans="1:4" x14ac:dyDescent="0.2">
      <c r="A366" s="17">
        <f t="shared" si="24"/>
        <v>2100</v>
      </c>
      <c r="B366" s="3">
        <f t="shared" si="21"/>
        <v>86.436171231537159</v>
      </c>
      <c r="C366" s="3" t="e">
        <f t="shared" si="22"/>
        <v>#N/A</v>
      </c>
      <c r="D366" s="3" t="e">
        <f t="shared" si="23"/>
        <v>#N/A</v>
      </c>
    </row>
    <row r="367" spans="1:4" x14ac:dyDescent="0.2">
      <c r="A367" s="17">
        <f t="shared" si="24"/>
        <v>2106</v>
      </c>
      <c r="B367" s="3">
        <f t="shared" si="21"/>
        <v>86.493156538764239</v>
      </c>
      <c r="C367" s="3" t="e">
        <f t="shared" si="22"/>
        <v>#N/A</v>
      </c>
      <c r="D367" s="3" t="e">
        <f t="shared" si="23"/>
        <v>#N/A</v>
      </c>
    </row>
    <row r="368" spans="1:4" x14ac:dyDescent="0.2">
      <c r="A368" s="17">
        <f t="shared" si="24"/>
        <v>2112</v>
      </c>
      <c r="B368" s="3">
        <f t="shared" si="21"/>
        <v>86.550017134270263</v>
      </c>
      <c r="C368" s="3" t="e">
        <f t="shared" si="22"/>
        <v>#N/A</v>
      </c>
      <c r="D368" s="3" t="e">
        <f t="shared" si="23"/>
        <v>#N/A</v>
      </c>
    </row>
    <row r="369" spans="1:4" x14ac:dyDescent="0.2">
      <c r="A369" s="17">
        <f t="shared" si="24"/>
        <v>2118</v>
      </c>
      <c r="B369" s="3">
        <f t="shared" si="21"/>
        <v>86.606753644120118</v>
      </c>
      <c r="C369" s="3" t="e">
        <f t="shared" si="22"/>
        <v>#N/A</v>
      </c>
      <c r="D369" s="3" t="e">
        <f t="shared" si="23"/>
        <v>#N/A</v>
      </c>
    </row>
    <row r="370" spans="1:4" x14ac:dyDescent="0.2">
      <c r="A370" s="17">
        <f t="shared" si="24"/>
        <v>2124</v>
      </c>
      <c r="B370" s="3">
        <f t="shared" si="21"/>
        <v>86.66336668947298</v>
      </c>
      <c r="C370" s="3" t="e">
        <f t="shared" si="22"/>
        <v>#N/A</v>
      </c>
      <c r="D370" s="3" t="e">
        <f t="shared" si="23"/>
        <v>#N/A</v>
      </c>
    </row>
    <row r="371" spans="1:4" x14ac:dyDescent="0.2">
      <c r="A371" s="17">
        <f t="shared" si="24"/>
        <v>2130</v>
      </c>
      <c r="B371" s="3">
        <f t="shared" si="21"/>
        <v>86.719856886634489</v>
      </c>
      <c r="C371" s="3" t="e">
        <f t="shared" si="22"/>
        <v>#N/A</v>
      </c>
      <c r="D371" s="3" t="e">
        <f t="shared" si="23"/>
        <v>#N/A</v>
      </c>
    </row>
    <row r="372" spans="1:4" x14ac:dyDescent="0.2">
      <c r="A372" s="17">
        <f t="shared" si="24"/>
        <v>2136</v>
      </c>
      <c r="B372" s="3">
        <f t="shared" si="21"/>
        <v>86.776224847108438</v>
      </c>
      <c r="C372" s="3" t="e">
        <f t="shared" si="22"/>
        <v>#N/A</v>
      </c>
      <c r="D372" s="3" t="e">
        <f t="shared" si="23"/>
        <v>#N/A</v>
      </c>
    </row>
    <row r="373" spans="1:4" x14ac:dyDescent="0.2">
      <c r="A373" s="17">
        <f t="shared" si="24"/>
        <v>2142</v>
      </c>
      <c r="B373" s="3">
        <f t="shared" si="21"/>
        <v>86.832471177647264</v>
      </c>
      <c r="C373" s="3" t="e">
        <f t="shared" si="22"/>
        <v>#N/A</v>
      </c>
      <c r="D373" s="3" t="e">
        <f t="shared" si="23"/>
        <v>#N/A</v>
      </c>
    </row>
    <row r="374" spans="1:4" x14ac:dyDescent="0.2">
      <c r="A374" s="17">
        <f t="shared" si="24"/>
        <v>2148</v>
      </c>
      <c r="B374" s="3">
        <f t="shared" si="21"/>
        <v>86.888596480302397</v>
      </c>
      <c r="C374" s="3" t="e">
        <f t="shared" si="22"/>
        <v>#N/A</v>
      </c>
      <c r="D374" s="3" t="e">
        <f t="shared" si="23"/>
        <v>#N/A</v>
      </c>
    </row>
    <row r="375" spans="1:4" x14ac:dyDescent="0.2">
      <c r="A375" s="17">
        <f t="shared" si="24"/>
        <v>2154</v>
      </c>
      <c r="B375" s="3">
        <f t="shared" si="21"/>
        <v>86.944601352473541</v>
      </c>
      <c r="C375" s="3" t="e">
        <f t="shared" si="22"/>
        <v>#N/A</v>
      </c>
      <c r="D375" s="3" t="e">
        <f t="shared" si="23"/>
        <v>#N/A</v>
      </c>
    </row>
    <row r="376" spans="1:4" x14ac:dyDescent="0.2">
      <c r="A376" s="17">
        <f t="shared" si="24"/>
        <v>2160</v>
      </c>
      <c r="B376" s="3">
        <f t="shared" si="21"/>
        <v>87.000486386957533</v>
      </c>
      <c r="C376" s="3" t="e">
        <f t="shared" si="22"/>
        <v>#N/A</v>
      </c>
      <c r="D376" s="3" t="e">
        <f t="shared" si="23"/>
        <v>#N/A</v>
      </c>
    </row>
    <row r="377" spans="1:4" x14ac:dyDescent="0.2">
      <c r="A377" s="17">
        <f t="shared" si="24"/>
        <v>2166</v>
      </c>
      <c r="B377" s="3">
        <f t="shared" si="21"/>
        <v>87.056252171996462</v>
      </c>
      <c r="C377" s="3" t="e">
        <f t="shared" si="22"/>
        <v>#N/A</v>
      </c>
      <c r="D377" s="3" t="e">
        <f t="shared" si="23"/>
        <v>#N/A</v>
      </c>
    </row>
    <row r="378" spans="1:4" x14ac:dyDescent="0.2">
      <c r="A378" s="17">
        <f t="shared" si="24"/>
        <v>2172</v>
      </c>
      <c r="B378" s="3">
        <f t="shared" si="21"/>
        <v>87.111899291325216</v>
      </c>
      <c r="C378" s="3" t="e">
        <f t="shared" si="22"/>
        <v>#N/A</v>
      </c>
      <c r="D378" s="3" t="e">
        <f t="shared" si="23"/>
        <v>#N/A</v>
      </c>
    </row>
    <row r="379" spans="1:4" x14ac:dyDescent="0.2">
      <c r="A379" s="17">
        <f t="shared" si="24"/>
        <v>2178</v>
      </c>
      <c r="B379" s="3">
        <f t="shared" si="21"/>
        <v>87.167428324218264</v>
      </c>
      <c r="C379" s="3" t="e">
        <f t="shared" si="22"/>
        <v>#N/A</v>
      </c>
      <c r="D379" s="3" t="e">
        <f t="shared" si="23"/>
        <v>#N/A</v>
      </c>
    </row>
    <row r="380" spans="1:4" x14ac:dyDescent="0.2">
      <c r="A380" s="17">
        <f t="shared" si="24"/>
        <v>2184</v>
      </c>
      <c r="B380" s="3">
        <f t="shared" si="21"/>
        <v>87.222839845536001</v>
      </c>
      <c r="C380" s="3" t="e">
        <f t="shared" si="22"/>
        <v>#N/A</v>
      </c>
      <c r="D380" s="3" t="e">
        <f t="shared" si="23"/>
        <v>#N/A</v>
      </c>
    </row>
    <row r="381" spans="1:4" x14ac:dyDescent="0.2">
      <c r="A381" s="17">
        <f t="shared" si="24"/>
        <v>2190</v>
      </c>
      <c r="B381" s="3">
        <f t="shared" si="21"/>
        <v>87.278134425770332</v>
      </c>
      <c r="C381" s="3" t="e">
        <f t="shared" si="22"/>
        <v>#N/A</v>
      </c>
      <c r="D381" s="3" t="e">
        <f t="shared" si="23"/>
        <v>#N/A</v>
      </c>
    </row>
    <row r="382" spans="1:4" x14ac:dyDescent="0.2">
      <c r="A382" s="17">
        <f t="shared" si="24"/>
        <v>2196</v>
      </c>
      <c r="B382" s="3">
        <f t="shared" si="21"/>
        <v>87.333312631089896</v>
      </c>
      <c r="C382" s="3" t="e">
        <f t="shared" si="22"/>
        <v>#N/A</v>
      </c>
      <c r="D382" s="3" t="e">
        <f t="shared" si="23"/>
        <v>#N/A</v>
      </c>
    </row>
    <row r="383" spans="1:4" x14ac:dyDescent="0.2">
      <c r="A383" s="17">
        <f t="shared" si="24"/>
        <v>2202</v>
      </c>
      <c r="B383" s="3">
        <f t="shared" si="21"/>
        <v>87.388375023384285</v>
      </c>
      <c r="C383" s="3" t="e">
        <f t="shared" si="22"/>
        <v>#N/A</v>
      </c>
      <c r="D383" s="3" t="e">
        <f t="shared" si="23"/>
        <v>#N/A</v>
      </c>
    </row>
    <row r="384" spans="1:4" x14ac:dyDescent="0.2">
      <c r="A384" s="17">
        <f t="shared" si="24"/>
        <v>2208</v>
      </c>
      <c r="B384" s="3">
        <f t="shared" si="21"/>
        <v>87.443322160308171</v>
      </c>
      <c r="C384" s="3" t="e">
        <f t="shared" si="22"/>
        <v>#N/A</v>
      </c>
      <c r="D384" s="3" t="e">
        <f t="shared" si="23"/>
        <v>#N/A</v>
      </c>
    </row>
    <row r="385" spans="1:4" x14ac:dyDescent="0.2">
      <c r="A385" s="17">
        <f t="shared" si="24"/>
        <v>2214</v>
      </c>
      <c r="B385" s="3">
        <f t="shared" si="21"/>
        <v>87.498154595324536</v>
      </c>
      <c r="C385" s="3" t="e">
        <f t="shared" si="22"/>
        <v>#N/A</v>
      </c>
      <c r="D385" s="3" t="e">
        <f t="shared" si="23"/>
        <v>#N/A</v>
      </c>
    </row>
    <row r="386" spans="1:4" x14ac:dyDescent="0.2">
      <c r="A386" s="17">
        <f t="shared" si="24"/>
        <v>2220</v>
      </c>
      <c r="B386" s="3">
        <f t="shared" si="21"/>
        <v>87.552872877747404</v>
      </c>
      <c r="C386" s="3" t="e">
        <f t="shared" si="22"/>
        <v>#N/A</v>
      </c>
      <c r="D386" s="3" t="e">
        <f t="shared" si="23"/>
        <v>#N/A</v>
      </c>
    </row>
    <row r="387" spans="1:4" x14ac:dyDescent="0.2">
      <c r="A387" s="17">
        <f t="shared" si="24"/>
        <v>2226</v>
      </c>
      <c r="B387" s="3">
        <f t="shared" si="21"/>
        <v>87.607477552784161</v>
      </c>
      <c r="C387" s="3" t="e">
        <f t="shared" si="22"/>
        <v>#N/A</v>
      </c>
      <c r="D387" s="3" t="e">
        <f t="shared" si="23"/>
        <v>#N/A</v>
      </c>
    </row>
    <row r="388" spans="1:4" x14ac:dyDescent="0.2">
      <c r="A388" s="17">
        <f t="shared" si="24"/>
        <v>2232</v>
      </c>
      <c r="B388" s="3">
        <f t="shared" si="21"/>
        <v>87.661969161577161</v>
      </c>
      <c r="C388" s="3" t="e">
        <f t="shared" si="22"/>
        <v>#N/A</v>
      </c>
      <c r="D388" s="3" t="e">
        <f t="shared" si="23"/>
        <v>#N/A</v>
      </c>
    </row>
    <row r="389" spans="1:4" x14ac:dyDescent="0.2">
      <c r="A389" s="17">
        <f t="shared" si="24"/>
        <v>2238</v>
      </c>
      <c r="B389" s="3">
        <f t="shared" si="21"/>
        <v>87.716348241244859</v>
      </c>
      <c r="C389" s="3" t="e">
        <f t="shared" si="22"/>
        <v>#N/A</v>
      </c>
      <c r="D389" s="3" t="e">
        <f t="shared" si="23"/>
        <v>#N/A</v>
      </c>
    </row>
    <row r="390" spans="1:4" x14ac:dyDescent="0.2">
      <c r="A390" s="17">
        <f t="shared" si="24"/>
        <v>2244</v>
      </c>
      <c r="B390" s="3">
        <f t="shared" si="21"/>
        <v>87.770615324922488</v>
      </c>
      <c r="C390" s="3" t="e">
        <f t="shared" si="22"/>
        <v>#N/A</v>
      </c>
      <c r="D390" s="3" t="e">
        <f t="shared" si="23"/>
        <v>#N/A</v>
      </c>
    </row>
    <row r="391" spans="1:4" x14ac:dyDescent="0.2">
      <c r="A391" s="17">
        <f t="shared" si="24"/>
        <v>2250</v>
      </c>
      <c r="B391" s="3">
        <f t="shared" si="21"/>
        <v>87.824770941802129</v>
      </c>
      <c r="C391" s="3" t="e">
        <f t="shared" si="22"/>
        <v>#N/A</v>
      </c>
      <c r="D391" s="3" t="e">
        <f t="shared" si="23"/>
        <v>#N/A</v>
      </c>
    </row>
    <row r="392" spans="1:4" x14ac:dyDescent="0.2">
      <c r="A392" s="17">
        <f t="shared" si="24"/>
        <v>2256</v>
      </c>
      <c r="B392" s="3">
        <f t="shared" si="21"/>
        <v>87.878815617172279</v>
      </c>
      <c r="C392" s="3" t="e">
        <f t="shared" si="22"/>
        <v>#N/A</v>
      </c>
      <c r="D392" s="3" t="e">
        <f t="shared" si="23"/>
        <v>#N/A</v>
      </c>
    </row>
    <row r="393" spans="1:4" x14ac:dyDescent="0.2">
      <c r="A393" s="17">
        <f t="shared" si="24"/>
        <v>2262</v>
      </c>
      <c r="B393" s="3">
        <f t="shared" si="21"/>
        <v>87.932749872456995</v>
      </c>
      <c r="C393" s="3" t="e">
        <f t="shared" si="22"/>
        <v>#N/A</v>
      </c>
      <c r="D393" s="3" t="e">
        <f t="shared" si="23"/>
        <v>#N/A</v>
      </c>
    </row>
    <row r="394" spans="1:4" x14ac:dyDescent="0.2">
      <c r="A394" s="17">
        <f t="shared" si="24"/>
        <v>2268</v>
      </c>
      <c r="B394" s="3">
        <f t="shared" si="21"/>
        <v>87.986574225254415</v>
      </c>
      <c r="C394" s="3" t="e">
        <f t="shared" si="22"/>
        <v>#N/A</v>
      </c>
      <c r="D394" s="3" t="e">
        <f t="shared" si="23"/>
        <v>#N/A</v>
      </c>
    </row>
    <row r="395" spans="1:4" x14ac:dyDescent="0.2">
      <c r="A395" s="17">
        <f t="shared" si="24"/>
        <v>2274</v>
      </c>
      <c r="B395" s="3">
        <f t="shared" si="21"/>
        <v>88.040289189374931</v>
      </c>
      <c r="C395" s="3" t="e">
        <f t="shared" si="22"/>
        <v>#N/A</v>
      </c>
      <c r="D395" s="3" t="e">
        <f t="shared" si="23"/>
        <v>#N/A</v>
      </c>
    </row>
    <row r="396" spans="1:4" x14ac:dyDescent="0.2">
      <c r="A396" s="17">
        <f t="shared" si="24"/>
        <v>2280</v>
      </c>
      <c r="B396" s="3">
        <f t="shared" si="21"/>
        <v>88.093895274878761</v>
      </c>
      <c r="C396" s="3" t="e">
        <f t="shared" si="22"/>
        <v>#N/A</v>
      </c>
      <c r="D396" s="3" t="e">
        <f t="shared" si="23"/>
        <v>#N/A</v>
      </c>
    </row>
    <row r="397" spans="1:4" x14ac:dyDescent="0.2">
      <c r="A397" s="17">
        <f t="shared" si="24"/>
        <v>2286</v>
      </c>
      <c r="B397" s="3">
        <f t="shared" ref="B397:B460" si="25">$B$5*(POWER(A397,(1-$C$5)))</f>
        <v>88.147392988113239</v>
      </c>
      <c r="C397" s="3" t="e">
        <f t="shared" si="22"/>
        <v>#N/A</v>
      </c>
      <c r="D397" s="3" t="e">
        <f t="shared" si="23"/>
        <v>#N/A</v>
      </c>
    </row>
    <row r="398" spans="1:4" x14ac:dyDescent="0.2">
      <c r="A398" s="17">
        <f t="shared" si="24"/>
        <v>2292</v>
      </c>
      <c r="B398" s="3">
        <f t="shared" si="25"/>
        <v>88.200782831749279</v>
      </c>
      <c r="C398" s="3" t="e">
        <f t="shared" si="22"/>
        <v>#N/A</v>
      </c>
      <c r="D398" s="3" t="e">
        <f t="shared" si="23"/>
        <v>#N/A</v>
      </c>
    </row>
    <row r="399" spans="1:4" x14ac:dyDescent="0.2">
      <c r="A399" s="17">
        <f t="shared" si="24"/>
        <v>2298</v>
      </c>
      <c r="B399" s="3">
        <f t="shared" si="25"/>
        <v>88.254065304817857</v>
      </c>
      <c r="C399" s="3" t="e">
        <f t="shared" si="22"/>
        <v>#N/A</v>
      </c>
      <c r="D399" s="3" t="e">
        <f t="shared" si="23"/>
        <v>#N/A</v>
      </c>
    </row>
    <row r="400" spans="1:4" x14ac:dyDescent="0.2">
      <c r="A400" s="17">
        <f t="shared" si="24"/>
        <v>2304</v>
      </c>
      <c r="B400" s="3">
        <f t="shared" si="25"/>
        <v>88.307240902745605</v>
      </c>
      <c r="C400" s="3" t="e">
        <f t="shared" ref="C400:C463" si="26">$D$13*A400</f>
        <v>#N/A</v>
      </c>
      <c r="D400" s="3" t="e">
        <f t="shared" ref="D400:D463" si="27">B400-C400</f>
        <v>#N/A</v>
      </c>
    </row>
    <row r="401" spans="1:4" x14ac:dyDescent="0.2">
      <c r="A401" s="17">
        <f t="shared" si="24"/>
        <v>2310</v>
      </c>
      <c r="B401" s="3">
        <f t="shared" si="25"/>
        <v>88.360310117390213</v>
      </c>
      <c r="C401" s="3" t="e">
        <f t="shared" si="26"/>
        <v>#N/A</v>
      </c>
      <c r="D401" s="3" t="e">
        <f t="shared" si="27"/>
        <v>#N/A</v>
      </c>
    </row>
    <row r="402" spans="1:4" x14ac:dyDescent="0.2">
      <c r="A402" s="17">
        <f t="shared" ref="A402:A465" si="28">A401+6</f>
        <v>2316</v>
      </c>
      <c r="B402" s="3">
        <f t="shared" si="25"/>
        <v>88.41327343707546</v>
      </c>
      <c r="C402" s="3" t="e">
        <f t="shared" si="26"/>
        <v>#N/A</v>
      </c>
      <c r="D402" s="3" t="e">
        <f t="shared" si="27"/>
        <v>#N/A</v>
      </c>
    </row>
    <row r="403" spans="1:4" x14ac:dyDescent="0.2">
      <c r="A403" s="17">
        <f t="shared" si="28"/>
        <v>2322</v>
      </c>
      <c r="B403" s="3">
        <f t="shared" si="25"/>
        <v>88.466131346625502</v>
      </c>
      <c r="C403" s="3" t="e">
        <f t="shared" si="26"/>
        <v>#N/A</v>
      </c>
      <c r="D403" s="3" t="e">
        <f t="shared" si="27"/>
        <v>#N/A</v>
      </c>
    </row>
    <row r="404" spans="1:4" x14ac:dyDescent="0.2">
      <c r="A404" s="17">
        <f t="shared" si="28"/>
        <v>2328</v>
      </c>
      <c r="B404" s="3">
        <f t="shared" si="25"/>
        <v>88.518884327398965</v>
      </c>
      <c r="C404" s="3" t="e">
        <f t="shared" si="26"/>
        <v>#N/A</v>
      </c>
      <c r="D404" s="3" t="e">
        <f t="shared" si="27"/>
        <v>#N/A</v>
      </c>
    </row>
    <row r="405" spans="1:4" x14ac:dyDescent="0.2">
      <c r="A405" s="17">
        <f t="shared" si="28"/>
        <v>2334</v>
      </c>
      <c r="B405" s="3">
        <f t="shared" si="25"/>
        <v>88.571532857322637</v>
      </c>
      <c r="C405" s="3" t="e">
        <f t="shared" si="26"/>
        <v>#N/A</v>
      </c>
      <c r="D405" s="3" t="e">
        <f t="shared" si="27"/>
        <v>#N/A</v>
      </c>
    </row>
    <row r="406" spans="1:4" x14ac:dyDescent="0.2">
      <c r="A406" s="17">
        <f t="shared" si="28"/>
        <v>2340</v>
      </c>
      <c r="B406" s="3">
        <f t="shared" si="25"/>
        <v>88.62407741092467</v>
      </c>
      <c r="C406" s="3" t="e">
        <f t="shared" si="26"/>
        <v>#N/A</v>
      </c>
      <c r="D406" s="3" t="e">
        <f t="shared" si="27"/>
        <v>#N/A</v>
      </c>
    </row>
    <row r="407" spans="1:4" x14ac:dyDescent="0.2">
      <c r="A407" s="17">
        <f t="shared" si="28"/>
        <v>2346</v>
      </c>
      <c r="B407" s="3">
        <f t="shared" si="25"/>
        <v>88.67651845936733</v>
      </c>
      <c r="C407" s="3" t="e">
        <f t="shared" si="26"/>
        <v>#N/A</v>
      </c>
      <c r="D407" s="3" t="e">
        <f t="shared" si="27"/>
        <v>#N/A</v>
      </c>
    </row>
    <row r="408" spans="1:4" x14ac:dyDescent="0.2">
      <c r="A408" s="17">
        <f t="shared" si="28"/>
        <v>2352</v>
      </c>
      <c r="B408" s="3">
        <f t="shared" si="25"/>
        <v>88.728856470479528</v>
      </c>
      <c r="C408" s="3" t="e">
        <f t="shared" si="26"/>
        <v>#N/A</v>
      </c>
      <c r="D408" s="3" t="e">
        <f t="shared" si="27"/>
        <v>#N/A</v>
      </c>
    </row>
    <row r="409" spans="1:4" x14ac:dyDescent="0.2">
      <c r="A409" s="17">
        <f t="shared" si="28"/>
        <v>2358</v>
      </c>
      <c r="B409" s="3">
        <f t="shared" si="25"/>
        <v>88.78109190878871</v>
      </c>
      <c r="C409" s="3" t="e">
        <f t="shared" si="26"/>
        <v>#N/A</v>
      </c>
      <c r="D409" s="3" t="e">
        <f t="shared" si="27"/>
        <v>#N/A</v>
      </c>
    </row>
    <row r="410" spans="1:4" x14ac:dyDescent="0.2">
      <c r="A410" s="17">
        <f t="shared" si="28"/>
        <v>2364</v>
      </c>
      <c r="B410" s="3">
        <f t="shared" si="25"/>
        <v>88.83322523555249</v>
      </c>
      <c r="C410" s="3" t="e">
        <f t="shared" si="26"/>
        <v>#N/A</v>
      </c>
      <c r="D410" s="3" t="e">
        <f t="shared" si="27"/>
        <v>#N/A</v>
      </c>
    </row>
    <row r="411" spans="1:4" x14ac:dyDescent="0.2">
      <c r="A411" s="17">
        <f t="shared" si="28"/>
        <v>2370</v>
      </c>
      <c r="B411" s="3">
        <f t="shared" si="25"/>
        <v>88.885256908790126</v>
      </c>
      <c r="C411" s="3" t="e">
        <f t="shared" si="26"/>
        <v>#N/A</v>
      </c>
      <c r="D411" s="3" t="e">
        <f t="shared" si="27"/>
        <v>#N/A</v>
      </c>
    </row>
    <row r="412" spans="1:4" x14ac:dyDescent="0.2">
      <c r="A412" s="17">
        <f t="shared" si="28"/>
        <v>2376</v>
      </c>
      <c r="B412" s="3">
        <f t="shared" si="25"/>
        <v>88.937187383313073</v>
      </c>
      <c r="C412" s="3" t="e">
        <f t="shared" si="26"/>
        <v>#N/A</v>
      </c>
      <c r="D412" s="3" t="e">
        <f t="shared" si="27"/>
        <v>#N/A</v>
      </c>
    </row>
    <row r="413" spans="1:4" x14ac:dyDescent="0.2">
      <c r="A413" s="17">
        <f t="shared" si="28"/>
        <v>2382</v>
      </c>
      <c r="B413" s="3">
        <f t="shared" si="25"/>
        <v>88.989017110755611</v>
      </c>
      <c r="C413" s="3" t="e">
        <f t="shared" si="26"/>
        <v>#N/A</v>
      </c>
      <c r="D413" s="3" t="e">
        <f t="shared" si="27"/>
        <v>#N/A</v>
      </c>
    </row>
    <row r="414" spans="1:4" x14ac:dyDescent="0.2">
      <c r="A414" s="17">
        <f t="shared" si="28"/>
        <v>2388</v>
      </c>
      <c r="B414" s="3">
        <f t="shared" si="25"/>
        <v>89.040746539605124</v>
      </c>
      <c r="C414" s="3" t="e">
        <f t="shared" si="26"/>
        <v>#N/A</v>
      </c>
      <c r="D414" s="3" t="e">
        <f t="shared" si="27"/>
        <v>#N/A</v>
      </c>
    </row>
    <row r="415" spans="1:4" x14ac:dyDescent="0.2">
      <c r="A415" s="17">
        <f t="shared" si="28"/>
        <v>2394</v>
      </c>
      <c r="B415" s="3">
        <f t="shared" si="25"/>
        <v>89.09237611523163</v>
      </c>
      <c r="C415" s="3" t="e">
        <f t="shared" si="26"/>
        <v>#N/A</v>
      </c>
      <c r="D415" s="3" t="e">
        <f t="shared" si="27"/>
        <v>#N/A</v>
      </c>
    </row>
    <row r="416" spans="1:4" x14ac:dyDescent="0.2">
      <c r="A416" s="17">
        <f t="shared" si="28"/>
        <v>2400</v>
      </c>
      <c r="B416" s="3">
        <f t="shared" si="25"/>
        <v>89.143906279917402</v>
      </c>
      <c r="C416" s="3" t="e">
        <f t="shared" si="26"/>
        <v>#N/A</v>
      </c>
      <c r="D416" s="3" t="e">
        <f t="shared" si="27"/>
        <v>#N/A</v>
      </c>
    </row>
    <row r="417" spans="1:4" x14ac:dyDescent="0.2">
      <c r="A417" s="17">
        <f t="shared" si="28"/>
        <v>2406</v>
      </c>
      <c r="B417" s="3">
        <f t="shared" si="25"/>
        <v>89.195337472885839</v>
      </c>
      <c r="C417" s="3" t="e">
        <f t="shared" si="26"/>
        <v>#N/A</v>
      </c>
      <c r="D417" s="3" t="e">
        <f t="shared" si="27"/>
        <v>#N/A</v>
      </c>
    </row>
    <row r="418" spans="1:4" x14ac:dyDescent="0.2">
      <c r="A418" s="17">
        <f t="shared" si="28"/>
        <v>2412</v>
      </c>
      <c r="B418" s="3">
        <f t="shared" si="25"/>
        <v>89.246670130330415</v>
      </c>
      <c r="C418" s="3" t="e">
        <f t="shared" si="26"/>
        <v>#N/A</v>
      </c>
      <c r="D418" s="3" t="e">
        <f t="shared" si="27"/>
        <v>#N/A</v>
      </c>
    </row>
    <row r="419" spans="1:4" x14ac:dyDescent="0.2">
      <c r="A419" s="17">
        <f t="shared" si="28"/>
        <v>2418</v>
      </c>
      <c r="B419" s="3">
        <f t="shared" si="25"/>
        <v>89.297904685442887</v>
      </c>
      <c r="C419" s="3" t="e">
        <f t="shared" si="26"/>
        <v>#N/A</v>
      </c>
      <c r="D419" s="3" t="e">
        <f t="shared" si="27"/>
        <v>#N/A</v>
      </c>
    </row>
    <row r="420" spans="1:4" x14ac:dyDescent="0.2">
      <c r="A420" s="17">
        <f t="shared" si="28"/>
        <v>2424</v>
      </c>
      <c r="B420" s="3">
        <f t="shared" si="25"/>
        <v>89.349041568441365</v>
      </c>
      <c r="C420" s="3" t="e">
        <f t="shared" si="26"/>
        <v>#N/A</v>
      </c>
      <c r="D420" s="3" t="e">
        <f t="shared" si="27"/>
        <v>#N/A</v>
      </c>
    </row>
    <row r="421" spans="1:4" x14ac:dyDescent="0.2">
      <c r="A421" s="17">
        <f t="shared" si="28"/>
        <v>2430</v>
      </c>
      <c r="B421" s="3">
        <f t="shared" si="25"/>
        <v>89.400081206598074</v>
      </c>
      <c r="C421" s="3" t="e">
        <f t="shared" si="26"/>
        <v>#N/A</v>
      </c>
      <c r="D421" s="3" t="e">
        <f t="shared" si="27"/>
        <v>#N/A</v>
      </c>
    </row>
    <row r="422" spans="1:4" x14ac:dyDescent="0.2">
      <c r="A422" s="17">
        <f t="shared" si="28"/>
        <v>2436</v>
      </c>
      <c r="B422" s="3">
        <f t="shared" si="25"/>
        <v>89.451024024266815</v>
      </c>
      <c r="C422" s="3" t="e">
        <f t="shared" si="26"/>
        <v>#N/A</v>
      </c>
      <c r="D422" s="3" t="e">
        <f t="shared" si="27"/>
        <v>#N/A</v>
      </c>
    </row>
    <row r="423" spans="1:4" x14ac:dyDescent="0.2">
      <c r="A423" s="17">
        <f t="shared" si="28"/>
        <v>2442</v>
      </c>
      <c r="B423" s="3">
        <f t="shared" si="25"/>
        <v>89.501870442909762</v>
      </c>
      <c r="C423" s="3" t="e">
        <f t="shared" si="26"/>
        <v>#N/A</v>
      </c>
      <c r="D423" s="3" t="e">
        <f t="shared" si="27"/>
        <v>#N/A</v>
      </c>
    </row>
    <row r="424" spans="1:4" x14ac:dyDescent="0.2">
      <c r="A424" s="17">
        <f t="shared" si="28"/>
        <v>2448</v>
      </c>
      <c r="B424" s="3">
        <f t="shared" si="25"/>
        <v>89.552620881124582</v>
      </c>
      <c r="C424" s="3" t="e">
        <f t="shared" si="26"/>
        <v>#N/A</v>
      </c>
      <c r="D424" s="3" t="e">
        <f t="shared" si="27"/>
        <v>#N/A</v>
      </c>
    </row>
    <row r="425" spans="1:4" x14ac:dyDescent="0.2">
      <c r="A425" s="17">
        <f t="shared" si="28"/>
        <v>2454</v>
      </c>
      <c r="B425" s="3">
        <f t="shared" si="25"/>
        <v>89.603275754670591</v>
      </c>
      <c r="C425" s="3" t="e">
        <f t="shared" si="26"/>
        <v>#N/A</v>
      </c>
      <c r="D425" s="3" t="e">
        <f t="shared" si="27"/>
        <v>#N/A</v>
      </c>
    </row>
    <row r="426" spans="1:4" x14ac:dyDescent="0.2">
      <c r="A426" s="17">
        <f t="shared" si="28"/>
        <v>2460</v>
      </c>
      <c r="B426" s="3">
        <f t="shared" si="25"/>
        <v>89.65383547649499</v>
      </c>
      <c r="C426" s="3" t="e">
        <f t="shared" si="26"/>
        <v>#N/A</v>
      </c>
      <c r="D426" s="3" t="e">
        <f t="shared" si="27"/>
        <v>#N/A</v>
      </c>
    </row>
    <row r="427" spans="1:4" x14ac:dyDescent="0.2">
      <c r="A427" s="17">
        <f t="shared" si="28"/>
        <v>2466</v>
      </c>
      <c r="B427" s="3">
        <f t="shared" si="25"/>
        <v>89.704300456758688</v>
      </c>
      <c r="C427" s="3" t="e">
        <f t="shared" si="26"/>
        <v>#N/A</v>
      </c>
      <c r="D427" s="3" t="e">
        <f t="shared" si="27"/>
        <v>#N/A</v>
      </c>
    </row>
    <row r="428" spans="1:4" x14ac:dyDescent="0.2">
      <c r="A428" s="17">
        <f t="shared" si="28"/>
        <v>2472</v>
      </c>
      <c r="B428" s="3">
        <f t="shared" si="25"/>
        <v>89.75467110286182</v>
      </c>
      <c r="C428" s="3" t="e">
        <f t="shared" si="26"/>
        <v>#N/A</v>
      </c>
      <c r="D428" s="3" t="e">
        <f t="shared" si="27"/>
        <v>#N/A</v>
      </c>
    </row>
    <row r="429" spans="1:4" x14ac:dyDescent="0.2">
      <c r="A429" s="17">
        <f t="shared" si="28"/>
        <v>2478</v>
      </c>
      <c r="B429" s="3">
        <f t="shared" si="25"/>
        <v>89.804947819469021</v>
      </c>
      <c r="C429" s="3" t="e">
        <f t="shared" si="26"/>
        <v>#N/A</v>
      </c>
      <c r="D429" s="3" t="e">
        <f t="shared" si="27"/>
        <v>#N/A</v>
      </c>
    </row>
    <row r="430" spans="1:4" x14ac:dyDescent="0.2">
      <c r="A430" s="17">
        <f t="shared" si="28"/>
        <v>2484</v>
      </c>
      <c r="B430" s="3">
        <f t="shared" si="25"/>
        <v>89.855131008534229</v>
      </c>
      <c r="C430" s="3" t="e">
        <f t="shared" si="26"/>
        <v>#N/A</v>
      </c>
      <c r="D430" s="3" t="e">
        <f t="shared" si="27"/>
        <v>#N/A</v>
      </c>
    </row>
    <row r="431" spans="1:4" x14ac:dyDescent="0.2">
      <c r="A431" s="17">
        <f t="shared" si="28"/>
        <v>2490</v>
      </c>
      <c r="B431" s="3">
        <f t="shared" si="25"/>
        <v>89.905221069325577</v>
      </c>
      <c r="C431" s="3" t="e">
        <f t="shared" si="26"/>
        <v>#N/A</v>
      </c>
      <c r="D431" s="3" t="e">
        <f t="shared" si="27"/>
        <v>#N/A</v>
      </c>
    </row>
    <row r="432" spans="1:4" x14ac:dyDescent="0.2">
      <c r="A432" s="17">
        <f t="shared" si="28"/>
        <v>2496</v>
      </c>
      <c r="B432" s="3">
        <f t="shared" si="25"/>
        <v>89.955218398449517</v>
      </c>
      <c r="C432" s="3" t="e">
        <f t="shared" si="26"/>
        <v>#N/A</v>
      </c>
      <c r="D432" s="3" t="e">
        <f t="shared" si="27"/>
        <v>#N/A</v>
      </c>
    </row>
    <row r="433" spans="1:4" x14ac:dyDescent="0.2">
      <c r="A433" s="17">
        <f t="shared" si="28"/>
        <v>2502</v>
      </c>
      <c r="B433" s="3">
        <f t="shared" si="25"/>
        <v>90.005123389875052</v>
      </c>
      <c r="C433" s="3" t="e">
        <f t="shared" si="26"/>
        <v>#N/A</v>
      </c>
      <c r="D433" s="3" t="e">
        <f t="shared" si="27"/>
        <v>#N/A</v>
      </c>
    </row>
    <row r="434" spans="1:4" x14ac:dyDescent="0.2">
      <c r="A434" s="17">
        <f t="shared" si="28"/>
        <v>2508</v>
      </c>
      <c r="B434" s="3">
        <f t="shared" si="25"/>
        <v>90.054936434957554</v>
      </c>
      <c r="C434" s="3" t="e">
        <f t="shared" si="26"/>
        <v>#N/A</v>
      </c>
      <c r="D434" s="3" t="e">
        <f t="shared" si="27"/>
        <v>#N/A</v>
      </c>
    </row>
    <row r="435" spans="1:4" x14ac:dyDescent="0.2">
      <c r="A435" s="17">
        <f t="shared" si="28"/>
        <v>2514</v>
      </c>
      <c r="B435" s="3">
        <f t="shared" si="25"/>
        <v>90.104657922462238</v>
      </c>
      <c r="C435" s="3" t="e">
        <f t="shared" si="26"/>
        <v>#N/A</v>
      </c>
      <c r="D435" s="3" t="e">
        <f t="shared" si="27"/>
        <v>#N/A</v>
      </c>
    </row>
    <row r="436" spans="1:4" x14ac:dyDescent="0.2">
      <c r="A436" s="17">
        <f t="shared" si="28"/>
        <v>2520</v>
      </c>
      <c r="B436" s="3">
        <f t="shared" si="25"/>
        <v>90.154288238587483</v>
      </c>
      <c r="C436" s="3" t="e">
        <f t="shared" si="26"/>
        <v>#N/A</v>
      </c>
      <c r="D436" s="3" t="e">
        <f t="shared" si="27"/>
        <v>#N/A</v>
      </c>
    </row>
    <row r="437" spans="1:4" x14ac:dyDescent="0.2">
      <c r="A437" s="17">
        <f t="shared" si="28"/>
        <v>2526</v>
      </c>
      <c r="B437" s="3">
        <f t="shared" si="25"/>
        <v>90.203827766987843</v>
      </c>
      <c r="C437" s="3" t="e">
        <f t="shared" si="26"/>
        <v>#N/A</v>
      </c>
      <c r="D437" s="3" t="e">
        <f t="shared" si="27"/>
        <v>#N/A</v>
      </c>
    </row>
    <row r="438" spans="1:4" x14ac:dyDescent="0.2">
      <c r="A438" s="17">
        <f t="shared" si="28"/>
        <v>2532</v>
      </c>
      <c r="B438" s="3">
        <f t="shared" si="25"/>
        <v>90.253276888796805</v>
      </c>
      <c r="C438" s="3" t="e">
        <f t="shared" si="26"/>
        <v>#N/A</v>
      </c>
      <c r="D438" s="3" t="e">
        <f t="shared" si="27"/>
        <v>#N/A</v>
      </c>
    </row>
    <row r="439" spans="1:4" x14ac:dyDescent="0.2">
      <c r="A439" s="17">
        <f t="shared" si="28"/>
        <v>2538</v>
      </c>
      <c r="B439" s="3">
        <f t="shared" si="25"/>
        <v>90.302635982649321</v>
      </c>
      <c r="C439" s="3" t="e">
        <f t="shared" si="26"/>
        <v>#N/A</v>
      </c>
      <c r="D439" s="3" t="e">
        <f t="shared" si="27"/>
        <v>#N/A</v>
      </c>
    </row>
    <row r="440" spans="1:4" x14ac:dyDescent="0.2">
      <c r="A440" s="17">
        <f t="shared" si="28"/>
        <v>2544</v>
      </c>
      <c r="B440" s="3">
        <f t="shared" si="25"/>
        <v>90.351905424703901</v>
      </c>
      <c r="C440" s="3" t="e">
        <f t="shared" si="26"/>
        <v>#N/A</v>
      </c>
      <c r="D440" s="3" t="e">
        <f t="shared" si="27"/>
        <v>#N/A</v>
      </c>
    </row>
    <row r="441" spans="1:4" x14ac:dyDescent="0.2">
      <c r="A441" s="17">
        <f t="shared" si="28"/>
        <v>2550</v>
      </c>
      <c r="B441" s="3">
        <f t="shared" si="25"/>
        <v>90.401085588664785</v>
      </c>
      <c r="C441" s="3" t="e">
        <f t="shared" si="26"/>
        <v>#N/A</v>
      </c>
      <c r="D441" s="3" t="e">
        <f t="shared" si="27"/>
        <v>#N/A</v>
      </c>
    </row>
    <row r="442" spans="1:4" x14ac:dyDescent="0.2">
      <c r="A442" s="17">
        <f t="shared" si="28"/>
        <v>2556</v>
      </c>
      <c r="B442" s="3">
        <f t="shared" si="25"/>
        <v>90.450176845803625</v>
      </c>
      <c r="C442" s="3" t="e">
        <f t="shared" si="26"/>
        <v>#N/A</v>
      </c>
      <c r="D442" s="3" t="e">
        <f t="shared" si="27"/>
        <v>#N/A</v>
      </c>
    </row>
    <row r="443" spans="1:4" x14ac:dyDescent="0.2">
      <c r="A443" s="17">
        <f t="shared" si="28"/>
        <v>2562</v>
      </c>
      <c r="B443" s="3">
        <f t="shared" si="25"/>
        <v>90.499179564980935</v>
      </c>
      <c r="C443" s="3" t="e">
        <f t="shared" si="26"/>
        <v>#N/A</v>
      </c>
      <c r="D443" s="3" t="e">
        <f t="shared" si="27"/>
        <v>#N/A</v>
      </c>
    </row>
    <row r="444" spans="1:4" x14ac:dyDescent="0.2">
      <c r="A444" s="17">
        <f t="shared" si="28"/>
        <v>2568</v>
      </c>
      <c r="B444" s="3">
        <f t="shared" si="25"/>
        <v>90.548094112667442</v>
      </c>
      <c r="C444" s="3" t="e">
        <f t="shared" si="26"/>
        <v>#N/A</v>
      </c>
      <c r="D444" s="3" t="e">
        <f t="shared" si="27"/>
        <v>#N/A</v>
      </c>
    </row>
    <row r="445" spans="1:4" x14ac:dyDescent="0.2">
      <c r="A445" s="17">
        <f t="shared" si="28"/>
        <v>2574</v>
      </c>
      <c r="B445" s="3">
        <f t="shared" si="25"/>
        <v>90.596920852964999</v>
      </c>
      <c r="C445" s="3" t="e">
        <f t="shared" si="26"/>
        <v>#N/A</v>
      </c>
      <c r="D445" s="3" t="e">
        <f t="shared" si="27"/>
        <v>#N/A</v>
      </c>
    </row>
    <row r="446" spans="1:4" x14ac:dyDescent="0.2">
      <c r="A446" s="17">
        <f t="shared" si="28"/>
        <v>2580</v>
      </c>
      <c r="B446" s="3">
        <f t="shared" si="25"/>
        <v>90.64566014762751</v>
      </c>
      <c r="C446" s="3" t="e">
        <f t="shared" si="26"/>
        <v>#N/A</v>
      </c>
      <c r="D446" s="3" t="e">
        <f t="shared" si="27"/>
        <v>#N/A</v>
      </c>
    </row>
    <row r="447" spans="1:4" x14ac:dyDescent="0.2">
      <c r="A447" s="17">
        <f t="shared" si="28"/>
        <v>2586</v>
      </c>
      <c r="B447" s="3">
        <f t="shared" si="25"/>
        <v>90.694312356081426</v>
      </c>
      <c r="C447" s="3" t="e">
        <f t="shared" si="26"/>
        <v>#N/A</v>
      </c>
      <c r="D447" s="3" t="e">
        <f t="shared" si="27"/>
        <v>#N/A</v>
      </c>
    </row>
    <row r="448" spans="1:4" x14ac:dyDescent="0.2">
      <c r="A448" s="17">
        <f t="shared" si="28"/>
        <v>2592</v>
      </c>
      <c r="B448" s="3">
        <f t="shared" si="25"/>
        <v>90.742877835446066</v>
      </c>
      <c r="C448" s="3" t="e">
        <f t="shared" si="26"/>
        <v>#N/A</v>
      </c>
      <c r="D448" s="3" t="e">
        <f t="shared" si="27"/>
        <v>#N/A</v>
      </c>
    </row>
    <row r="449" spans="1:4" x14ac:dyDescent="0.2">
      <c r="A449" s="17">
        <f t="shared" si="28"/>
        <v>2598</v>
      </c>
      <c r="B449" s="3">
        <f t="shared" si="25"/>
        <v>90.791356940553712</v>
      </c>
      <c r="C449" s="3" t="e">
        <f t="shared" si="26"/>
        <v>#N/A</v>
      </c>
      <c r="D449" s="3" t="e">
        <f t="shared" si="27"/>
        <v>#N/A</v>
      </c>
    </row>
    <row r="450" spans="1:4" x14ac:dyDescent="0.2">
      <c r="A450" s="17">
        <f t="shared" si="28"/>
        <v>2604</v>
      </c>
      <c r="B450" s="3">
        <f t="shared" si="25"/>
        <v>90.8397500239696</v>
      </c>
      <c r="C450" s="3" t="e">
        <f t="shared" si="26"/>
        <v>#N/A</v>
      </c>
      <c r="D450" s="3" t="e">
        <f t="shared" si="27"/>
        <v>#N/A</v>
      </c>
    </row>
    <row r="451" spans="1:4" x14ac:dyDescent="0.2">
      <c r="A451" s="17">
        <f t="shared" si="28"/>
        <v>2610</v>
      </c>
      <c r="B451" s="3">
        <f t="shared" si="25"/>
        <v>90.888057436011437</v>
      </c>
      <c r="C451" s="3" t="e">
        <f t="shared" si="26"/>
        <v>#N/A</v>
      </c>
      <c r="D451" s="3" t="e">
        <f t="shared" si="27"/>
        <v>#N/A</v>
      </c>
    </row>
    <row r="452" spans="1:4" x14ac:dyDescent="0.2">
      <c r="A452" s="17">
        <f t="shared" si="28"/>
        <v>2616</v>
      </c>
      <c r="B452" s="3">
        <f t="shared" si="25"/>
        <v>90.936279524769063</v>
      </c>
      <c r="C452" s="3" t="e">
        <f t="shared" si="26"/>
        <v>#N/A</v>
      </c>
      <c r="D452" s="3" t="e">
        <f t="shared" si="27"/>
        <v>#N/A</v>
      </c>
    </row>
    <row r="453" spans="1:4" x14ac:dyDescent="0.2">
      <c r="A453" s="17">
        <f t="shared" si="28"/>
        <v>2622</v>
      </c>
      <c r="B453" s="3">
        <f t="shared" si="25"/>
        <v>90.984416636123427</v>
      </c>
      <c r="C453" s="3" t="e">
        <f t="shared" si="26"/>
        <v>#N/A</v>
      </c>
      <c r="D453" s="3" t="e">
        <f t="shared" si="27"/>
        <v>#N/A</v>
      </c>
    </row>
    <row r="454" spans="1:4" x14ac:dyDescent="0.2">
      <c r="A454" s="17">
        <f t="shared" si="28"/>
        <v>2628</v>
      </c>
      <c r="B454" s="3">
        <f t="shared" si="25"/>
        <v>91.032469113765842</v>
      </c>
      <c r="C454" s="3" t="e">
        <f t="shared" si="26"/>
        <v>#N/A</v>
      </c>
      <c r="D454" s="3" t="e">
        <f t="shared" si="27"/>
        <v>#N/A</v>
      </c>
    </row>
    <row r="455" spans="1:4" x14ac:dyDescent="0.2">
      <c r="A455" s="17">
        <f t="shared" si="28"/>
        <v>2634</v>
      </c>
      <c r="B455" s="3">
        <f t="shared" si="25"/>
        <v>91.08043729921674</v>
      </c>
      <c r="C455" s="3" t="e">
        <f t="shared" si="26"/>
        <v>#N/A</v>
      </c>
      <c r="D455" s="3" t="e">
        <f t="shared" si="27"/>
        <v>#N/A</v>
      </c>
    </row>
    <row r="456" spans="1:4" x14ac:dyDescent="0.2">
      <c r="A456" s="17">
        <f t="shared" si="28"/>
        <v>2640</v>
      </c>
      <c r="B456" s="3">
        <f t="shared" si="25"/>
        <v>91.128321531844321</v>
      </c>
      <c r="C456" s="3" t="e">
        <f t="shared" si="26"/>
        <v>#N/A</v>
      </c>
      <c r="D456" s="3" t="e">
        <f t="shared" si="27"/>
        <v>#N/A</v>
      </c>
    </row>
    <row r="457" spans="1:4" x14ac:dyDescent="0.2">
      <c r="A457" s="17">
        <f t="shared" si="28"/>
        <v>2646</v>
      </c>
      <c r="B457" s="3">
        <f t="shared" si="25"/>
        <v>91.17612214888284</v>
      </c>
      <c r="C457" s="3" t="e">
        <f t="shared" si="26"/>
        <v>#N/A</v>
      </c>
      <c r="D457" s="3" t="e">
        <f t="shared" si="27"/>
        <v>#N/A</v>
      </c>
    </row>
    <row r="458" spans="1:4" x14ac:dyDescent="0.2">
      <c r="A458" s="17">
        <f t="shared" si="28"/>
        <v>2652</v>
      </c>
      <c r="B458" s="3">
        <f t="shared" si="25"/>
        <v>91.223839485450952</v>
      </c>
      <c r="C458" s="3" t="e">
        <f t="shared" si="26"/>
        <v>#N/A</v>
      </c>
      <c r="D458" s="3" t="e">
        <f t="shared" si="27"/>
        <v>#N/A</v>
      </c>
    </row>
    <row r="459" spans="1:4" x14ac:dyDescent="0.2">
      <c r="A459" s="17">
        <f t="shared" si="28"/>
        <v>2658</v>
      </c>
      <c r="B459" s="3">
        <f t="shared" si="25"/>
        <v>91.271473874569807</v>
      </c>
      <c r="C459" s="3" t="e">
        <f t="shared" si="26"/>
        <v>#N/A</v>
      </c>
      <c r="D459" s="3" t="e">
        <f t="shared" si="27"/>
        <v>#N/A</v>
      </c>
    </row>
    <row r="460" spans="1:4" x14ac:dyDescent="0.2">
      <c r="A460" s="17">
        <f t="shared" si="28"/>
        <v>2664</v>
      </c>
      <c r="B460" s="3">
        <f t="shared" si="25"/>
        <v>91.319025647180723</v>
      </c>
      <c r="C460" s="3" t="e">
        <f t="shared" si="26"/>
        <v>#N/A</v>
      </c>
      <c r="D460" s="3" t="e">
        <f t="shared" si="27"/>
        <v>#N/A</v>
      </c>
    </row>
    <row r="461" spans="1:4" x14ac:dyDescent="0.2">
      <c r="A461" s="17">
        <f t="shared" si="28"/>
        <v>2670</v>
      </c>
      <c r="B461" s="3">
        <f t="shared" ref="B461:B496" si="29">$B$5*(POWER(A461,(1-$C$5)))</f>
        <v>91.366495132162839</v>
      </c>
      <c r="C461" s="3" t="e">
        <f t="shared" si="26"/>
        <v>#N/A</v>
      </c>
      <c r="D461" s="3" t="e">
        <f t="shared" si="27"/>
        <v>#N/A</v>
      </c>
    </row>
    <row r="462" spans="1:4" x14ac:dyDescent="0.2">
      <c r="A462" s="17">
        <f t="shared" si="28"/>
        <v>2676</v>
      </c>
      <c r="B462" s="3">
        <f t="shared" si="29"/>
        <v>91.413882656350665</v>
      </c>
      <c r="C462" s="3" t="e">
        <f t="shared" si="26"/>
        <v>#N/A</v>
      </c>
      <c r="D462" s="3" t="e">
        <f t="shared" si="27"/>
        <v>#N/A</v>
      </c>
    </row>
    <row r="463" spans="1:4" x14ac:dyDescent="0.2">
      <c r="A463" s="17">
        <f t="shared" si="28"/>
        <v>2682</v>
      </c>
      <c r="B463" s="3">
        <f t="shared" si="29"/>
        <v>91.461188544551348</v>
      </c>
      <c r="C463" s="3" t="e">
        <f t="shared" si="26"/>
        <v>#N/A</v>
      </c>
      <c r="D463" s="3" t="e">
        <f t="shared" si="27"/>
        <v>#N/A</v>
      </c>
    </row>
    <row r="464" spans="1:4" x14ac:dyDescent="0.2">
      <c r="A464" s="17">
        <f t="shared" si="28"/>
        <v>2688</v>
      </c>
      <c r="B464" s="3">
        <f t="shared" si="29"/>
        <v>91.508413119561624</v>
      </c>
      <c r="C464" s="3" t="e">
        <f t="shared" ref="C464:C496" si="30">$D$13*A464</f>
        <v>#N/A</v>
      </c>
      <c r="D464" s="3" t="e">
        <f t="shared" ref="D464:D496" si="31">B464-C464</f>
        <v>#N/A</v>
      </c>
    </row>
    <row r="465" spans="1:4" x14ac:dyDescent="0.2">
      <c r="A465" s="17">
        <f t="shared" si="28"/>
        <v>2694</v>
      </c>
      <c r="B465" s="3">
        <f t="shared" si="29"/>
        <v>91.555556702184774</v>
      </c>
      <c r="C465" s="3" t="e">
        <f t="shared" si="30"/>
        <v>#N/A</v>
      </c>
      <c r="D465" s="3" t="e">
        <f t="shared" si="31"/>
        <v>#N/A</v>
      </c>
    </row>
    <row r="466" spans="1:4" x14ac:dyDescent="0.2">
      <c r="A466" s="17">
        <f t="shared" ref="A466:A496" si="32">A465+6</f>
        <v>2700</v>
      </c>
      <c r="B466" s="3">
        <f t="shared" si="29"/>
        <v>91.602619611247462</v>
      </c>
      <c r="C466" s="3" t="e">
        <f t="shared" si="30"/>
        <v>#N/A</v>
      </c>
      <c r="D466" s="3" t="e">
        <f t="shared" si="31"/>
        <v>#N/A</v>
      </c>
    </row>
    <row r="467" spans="1:4" x14ac:dyDescent="0.2">
      <c r="A467" s="17">
        <f t="shared" si="32"/>
        <v>2706</v>
      </c>
      <c r="B467" s="3">
        <f t="shared" si="29"/>
        <v>91.649602163616095</v>
      </c>
      <c r="C467" s="3" t="e">
        <f t="shared" si="30"/>
        <v>#N/A</v>
      </c>
      <c r="D467" s="3" t="e">
        <f t="shared" si="31"/>
        <v>#N/A</v>
      </c>
    </row>
    <row r="468" spans="1:4" x14ac:dyDescent="0.2">
      <c r="A468" s="17">
        <f t="shared" si="32"/>
        <v>2712</v>
      </c>
      <c r="B468" s="3">
        <f t="shared" si="29"/>
        <v>91.696504674213259</v>
      </c>
      <c r="C468" s="3" t="e">
        <f t="shared" si="30"/>
        <v>#N/A</v>
      </c>
      <c r="D468" s="3" t="e">
        <f t="shared" si="31"/>
        <v>#N/A</v>
      </c>
    </row>
    <row r="469" spans="1:4" x14ac:dyDescent="0.2">
      <c r="A469" s="17">
        <f t="shared" si="32"/>
        <v>2718</v>
      </c>
      <c r="B469" s="3">
        <f t="shared" si="29"/>
        <v>91.743327456034052</v>
      </c>
      <c r="C469" s="3" t="e">
        <f t="shared" si="30"/>
        <v>#N/A</v>
      </c>
      <c r="D469" s="3" t="e">
        <f t="shared" si="31"/>
        <v>#N/A</v>
      </c>
    </row>
    <row r="470" spans="1:4" x14ac:dyDescent="0.2">
      <c r="A470" s="17">
        <f t="shared" si="32"/>
        <v>2724</v>
      </c>
      <c r="B470" s="3">
        <f t="shared" si="29"/>
        <v>91.790070820161787</v>
      </c>
      <c r="C470" s="3" t="e">
        <f t="shared" si="30"/>
        <v>#N/A</v>
      </c>
      <c r="D470" s="3" t="e">
        <f t="shared" si="31"/>
        <v>#N/A</v>
      </c>
    </row>
    <row r="471" spans="1:4" x14ac:dyDescent="0.2">
      <c r="A471" s="17">
        <f t="shared" si="32"/>
        <v>2730</v>
      </c>
      <c r="B471" s="3">
        <f t="shared" si="29"/>
        <v>91.836735075784247</v>
      </c>
      <c r="C471" s="3" t="e">
        <f t="shared" si="30"/>
        <v>#N/A</v>
      </c>
      <c r="D471" s="3" t="e">
        <f t="shared" si="31"/>
        <v>#N/A</v>
      </c>
    </row>
    <row r="472" spans="1:4" x14ac:dyDescent="0.2">
      <c r="A472" s="17">
        <f t="shared" si="32"/>
        <v>2736</v>
      </c>
      <c r="B472" s="3">
        <f t="shared" si="29"/>
        <v>91.883320530209005</v>
      </c>
      <c r="C472" s="3" t="e">
        <f t="shared" si="30"/>
        <v>#N/A</v>
      </c>
      <c r="D472" s="3" t="e">
        <f t="shared" si="31"/>
        <v>#N/A</v>
      </c>
    </row>
    <row r="473" spans="1:4" x14ac:dyDescent="0.2">
      <c r="A473" s="17">
        <f t="shared" si="32"/>
        <v>2742</v>
      </c>
      <c r="B473" s="3">
        <f t="shared" si="29"/>
        <v>91.929827488879212</v>
      </c>
      <c r="C473" s="3" t="e">
        <f t="shared" si="30"/>
        <v>#N/A</v>
      </c>
      <c r="D473" s="3" t="e">
        <f t="shared" si="31"/>
        <v>#N/A</v>
      </c>
    </row>
    <row r="474" spans="1:4" x14ac:dyDescent="0.2">
      <c r="A474" s="17">
        <f t="shared" si="32"/>
        <v>2748</v>
      </c>
      <c r="B474" s="3">
        <f t="shared" si="29"/>
        <v>91.976256255388861</v>
      </c>
      <c r="C474" s="3" t="e">
        <f t="shared" si="30"/>
        <v>#N/A</v>
      </c>
      <c r="D474" s="3" t="e">
        <f t="shared" si="31"/>
        <v>#N/A</v>
      </c>
    </row>
    <row r="475" spans="1:4" x14ac:dyDescent="0.2">
      <c r="A475" s="17">
        <f t="shared" si="32"/>
        <v>2754</v>
      </c>
      <c r="B475" s="3">
        <f t="shared" si="29"/>
        <v>92.022607131497949</v>
      </c>
      <c r="C475" s="3" t="e">
        <f t="shared" si="30"/>
        <v>#N/A</v>
      </c>
      <c r="D475" s="3" t="e">
        <f t="shared" si="31"/>
        <v>#N/A</v>
      </c>
    </row>
    <row r="476" spans="1:4" x14ac:dyDescent="0.2">
      <c r="A476" s="17">
        <f t="shared" si="32"/>
        <v>2760</v>
      </c>
      <c r="B476" s="3">
        <f t="shared" si="29"/>
        <v>92.068880417147668</v>
      </c>
      <c r="C476" s="3" t="e">
        <f t="shared" si="30"/>
        <v>#N/A</v>
      </c>
      <c r="D476" s="3" t="e">
        <f t="shared" si="31"/>
        <v>#N/A</v>
      </c>
    </row>
    <row r="477" spans="1:4" x14ac:dyDescent="0.2">
      <c r="A477" s="17">
        <f t="shared" si="32"/>
        <v>2766</v>
      </c>
      <c r="B477" s="3">
        <f t="shared" si="29"/>
        <v>92.115076410475027</v>
      </c>
      <c r="C477" s="3" t="e">
        <f t="shared" si="30"/>
        <v>#N/A</v>
      </c>
      <c r="D477" s="3" t="e">
        <f t="shared" si="31"/>
        <v>#N/A</v>
      </c>
    </row>
    <row r="478" spans="1:4" x14ac:dyDescent="0.2">
      <c r="A478" s="17">
        <f t="shared" si="32"/>
        <v>2772</v>
      </c>
      <c r="B478" s="3">
        <f t="shared" si="29"/>
        <v>92.161195407827961</v>
      </c>
      <c r="C478" s="3" t="e">
        <f t="shared" si="30"/>
        <v>#N/A</v>
      </c>
      <c r="D478" s="3" t="e">
        <f t="shared" si="31"/>
        <v>#N/A</v>
      </c>
    </row>
    <row r="479" spans="1:4" x14ac:dyDescent="0.2">
      <c r="A479" s="17">
        <f t="shared" si="32"/>
        <v>2778</v>
      </c>
      <c r="B479" s="3">
        <f t="shared" si="29"/>
        <v>92.207237703779597</v>
      </c>
      <c r="C479" s="3" t="e">
        <f t="shared" si="30"/>
        <v>#N/A</v>
      </c>
      <c r="D479" s="3" t="e">
        <f t="shared" si="31"/>
        <v>#N/A</v>
      </c>
    </row>
    <row r="480" spans="1:4" x14ac:dyDescent="0.2">
      <c r="A480" s="17">
        <f t="shared" si="32"/>
        <v>2784</v>
      </c>
      <c r="B480" s="3">
        <f t="shared" si="29"/>
        <v>92.253203591142793</v>
      </c>
      <c r="C480" s="3" t="e">
        <f t="shared" si="30"/>
        <v>#N/A</v>
      </c>
      <c r="D480" s="3" t="e">
        <f t="shared" si="31"/>
        <v>#N/A</v>
      </c>
    </row>
    <row r="481" spans="1:4" x14ac:dyDescent="0.2">
      <c r="A481" s="17">
        <f t="shared" si="32"/>
        <v>2790</v>
      </c>
      <c r="B481" s="3">
        <f t="shared" si="29"/>
        <v>92.299093360984529</v>
      </c>
      <c r="C481" s="3" t="e">
        <f t="shared" si="30"/>
        <v>#N/A</v>
      </c>
      <c r="D481" s="3" t="e">
        <f t="shared" si="31"/>
        <v>#N/A</v>
      </c>
    </row>
    <row r="482" spans="1:4" x14ac:dyDescent="0.2">
      <c r="A482" s="17">
        <f t="shared" si="32"/>
        <v>2796</v>
      </c>
      <c r="B482" s="3">
        <f t="shared" si="29"/>
        <v>92.344907302639896</v>
      </c>
      <c r="C482" s="3" t="e">
        <f t="shared" si="30"/>
        <v>#N/A</v>
      </c>
      <c r="D482" s="3" t="e">
        <f t="shared" si="31"/>
        <v>#N/A</v>
      </c>
    </row>
    <row r="483" spans="1:4" x14ac:dyDescent="0.2">
      <c r="A483" s="17">
        <f t="shared" si="32"/>
        <v>2802</v>
      </c>
      <c r="B483" s="3">
        <f t="shared" si="29"/>
        <v>92.390645703726136</v>
      </c>
      <c r="C483" s="3" t="e">
        <f t="shared" si="30"/>
        <v>#N/A</v>
      </c>
      <c r="D483" s="3" t="e">
        <f t="shared" si="31"/>
        <v>#N/A</v>
      </c>
    </row>
    <row r="484" spans="1:4" x14ac:dyDescent="0.2">
      <c r="A484" s="17">
        <f t="shared" si="32"/>
        <v>2808</v>
      </c>
      <c r="B484" s="3">
        <f t="shared" si="29"/>
        <v>92.436308850156607</v>
      </c>
      <c r="C484" s="3" t="e">
        <f t="shared" si="30"/>
        <v>#N/A</v>
      </c>
      <c r="D484" s="3" t="e">
        <f t="shared" si="31"/>
        <v>#N/A</v>
      </c>
    </row>
    <row r="485" spans="1:4" x14ac:dyDescent="0.2">
      <c r="A485" s="17">
        <f t="shared" si="32"/>
        <v>2814</v>
      </c>
      <c r="B485" s="3">
        <f t="shared" si="29"/>
        <v>92.481897026154272</v>
      </c>
      <c r="C485" s="3" t="e">
        <f t="shared" si="30"/>
        <v>#N/A</v>
      </c>
      <c r="D485" s="3" t="e">
        <f t="shared" si="31"/>
        <v>#N/A</v>
      </c>
    </row>
    <row r="486" spans="1:4" x14ac:dyDescent="0.2">
      <c r="A486" s="17">
        <f t="shared" si="32"/>
        <v>2820</v>
      </c>
      <c r="B486" s="3">
        <f t="shared" si="29"/>
        <v>92.527410514265483</v>
      </c>
      <c r="C486" s="3" t="e">
        <f t="shared" si="30"/>
        <v>#N/A</v>
      </c>
      <c r="D486" s="3" t="e">
        <f t="shared" si="31"/>
        <v>#N/A</v>
      </c>
    </row>
    <row r="487" spans="1:4" x14ac:dyDescent="0.2">
      <c r="A487" s="17">
        <f t="shared" si="32"/>
        <v>2826</v>
      </c>
      <c r="B487" s="3">
        <f t="shared" si="29"/>
        <v>92.572849595373313</v>
      </c>
      <c r="C487" s="3" t="e">
        <f t="shared" si="30"/>
        <v>#N/A</v>
      </c>
      <c r="D487" s="3" t="e">
        <f t="shared" si="31"/>
        <v>#N/A</v>
      </c>
    </row>
    <row r="488" spans="1:4" x14ac:dyDescent="0.2">
      <c r="A488" s="17">
        <f t="shared" si="32"/>
        <v>2832</v>
      </c>
      <c r="B488" s="3">
        <f t="shared" si="29"/>
        <v>92.618214548710839</v>
      </c>
      <c r="C488" s="3" t="e">
        <f t="shared" si="30"/>
        <v>#N/A</v>
      </c>
      <c r="D488" s="3" t="e">
        <f t="shared" si="31"/>
        <v>#N/A</v>
      </c>
    </row>
    <row r="489" spans="1:4" x14ac:dyDescent="0.2">
      <c r="A489" s="17">
        <f t="shared" si="32"/>
        <v>2838</v>
      </c>
      <c r="B489" s="3">
        <f t="shared" si="29"/>
        <v>92.663505651874388</v>
      </c>
      <c r="C489" s="3" t="e">
        <f t="shared" si="30"/>
        <v>#N/A</v>
      </c>
      <c r="D489" s="3" t="e">
        <f t="shared" si="31"/>
        <v>#N/A</v>
      </c>
    </row>
    <row r="490" spans="1:4" x14ac:dyDescent="0.2">
      <c r="A490" s="17">
        <f t="shared" si="32"/>
        <v>2844</v>
      </c>
      <c r="B490" s="3">
        <f t="shared" si="29"/>
        <v>92.708723180836515</v>
      </c>
      <c r="C490" s="3" t="e">
        <f t="shared" si="30"/>
        <v>#N/A</v>
      </c>
      <c r="D490" s="3" t="e">
        <f t="shared" si="31"/>
        <v>#N/A</v>
      </c>
    </row>
    <row r="491" spans="1:4" x14ac:dyDescent="0.2">
      <c r="A491" s="17">
        <f t="shared" si="32"/>
        <v>2850</v>
      </c>
      <c r="B491" s="3">
        <f t="shared" si="29"/>
        <v>92.753867409958858</v>
      </c>
      <c r="C491" s="3" t="e">
        <f t="shared" si="30"/>
        <v>#N/A</v>
      </c>
      <c r="D491" s="3" t="e">
        <f t="shared" si="31"/>
        <v>#N/A</v>
      </c>
    </row>
    <row r="492" spans="1:4" x14ac:dyDescent="0.2">
      <c r="A492" s="17">
        <f t="shared" si="32"/>
        <v>2856</v>
      </c>
      <c r="B492" s="3">
        <f t="shared" si="29"/>
        <v>92.798938612005031</v>
      </c>
      <c r="C492" s="3" t="e">
        <f t="shared" si="30"/>
        <v>#N/A</v>
      </c>
      <c r="D492" s="3" t="e">
        <f t="shared" si="31"/>
        <v>#N/A</v>
      </c>
    </row>
    <row r="493" spans="1:4" x14ac:dyDescent="0.2">
      <c r="A493" s="17">
        <f t="shared" si="32"/>
        <v>2862</v>
      </c>
      <c r="B493" s="3">
        <f t="shared" si="29"/>
        <v>92.843937058153202</v>
      </c>
      <c r="C493" s="3" t="e">
        <f t="shared" si="30"/>
        <v>#N/A</v>
      </c>
      <c r="D493" s="3" t="e">
        <f t="shared" si="31"/>
        <v>#N/A</v>
      </c>
    </row>
    <row r="494" spans="1:4" x14ac:dyDescent="0.2">
      <c r="A494" s="17">
        <f t="shared" si="32"/>
        <v>2868</v>
      </c>
      <c r="B494" s="3">
        <f t="shared" si="29"/>
        <v>92.888863018008493</v>
      </c>
      <c r="C494" s="3" t="e">
        <f t="shared" si="30"/>
        <v>#N/A</v>
      </c>
      <c r="D494" s="3" t="e">
        <f t="shared" si="31"/>
        <v>#N/A</v>
      </c>
    </row>
    <row r="495" spans="1:4" x14ac:dyDescent="0.2">
      <c r="A495" s="17">
        <f t="shared" si="32"/>
        <v>2874</v>
      </c>
      <c r="B495" s="3">
        <f t="shared" si="29"/>
        <v>92.933716759615606</v>
      </c>
      <c r="C495" s="3" t="e">
        <f t="shared" si="30"/>
        <v>#N/A</v>
      </c>
      <c r="D495" s="3" t="e">
        <f t="shared" si="31"/>
        <v>#N/A</v>
      </c>
    </row>
    <row r="496" spans="1:4" x14ac:dyDescent="0.2">
      <c r="A496" s="17">
        <f t="shared" si="32"/>
        <v>2880</v>
      </c>
      <c r="B496" s="3">
        <f t="shared" si="29"/>
        <v>92.978498549470942</v>
      </c>
      <c r="C496" s="3" t="e">
        <f t="shared" si="30"/>
        <v>#N/A</v>
      </c>
      <c r="D496" s="3" t="e">
        <f t="shared" si="31"/>
        <v>#N/A</v>
      </c>
    </row>
  </sheetData>
  <sheetProtection selectLockedCells="1" selectUnlockedCells="1"/>
  <mergeCells count="2">
    <mergeCell ref="A1:C1"/>
    <mergeCell ref="A13:C1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17</vt:i4>
      </vt:variant>
    </vt:vector>
  </HeadingPairs>
  <TitlesOfParts>
    <vt:vector size="22" baseType="lpstr">
      <vt:lpstr>note_calcul</vt:lpstr>
      <vt:lpstr>liste</vt:lpstr>
      <vt:lpstr>T=1semaine</vt:lpstr>
      <vt:lpstr>T=1an</vt:lpstr>
      <vt:lpstr>T=30ans</vt:lpstr>
      <vt:lpstr>CHAUMES_EN_RETZ</vt:lpstr>
      <vt:lpstr>CHAUVE</vt:lpstr>
      <vt:lpstr>CHEIX_EN_RETZ</vt:lpstr>
      <vt:lpstr>COMMUNES</vt:lpstr>
      <vt:lpstr>LA_BERNERIE_EN_RETZ</vt:lpstr>
      <vt:lpstr>LA_PLAINE_SUR_MER</vt:lpstr>
      <vt:lpstr>LES_MOUTIERS_EN_RETZ</vt:lpstr>
      <vt:lpstr>PORNIC</vt:lpstr>
      <vt:lpstr>PORT_SAINT_PERE</vt:lpstr>
      <vt:lpstr>PREFAILLES</vt:lpstr>
      <vt:lpstr>ROUANS</vt:lpstr>
      <vt:lpstr>SAINT_HILAIRE_DE_CHALEONS</vt:lpstr>
      <vt:lpstr>SAINT_MICHEL_CHEF_CHEF</vt:lpstr>
      <vt:lpstr>SAINTE_PAZANNE</vt:lpstr>
      <vt:lpstr>VILLENEUVE_EN_RETZ</vt:lpstr>
      <vt:lpstr>VUE</vt:lpstr>
      <vt:lpstr>note_calcul!Zone_d_impression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Geoffrey LAGUYER</dc:creator>
  <cp:lastModifiedBy>Juliette VASTEL</cp:lastModifiedBy>
  <dcterms:created xsi:type="dcterms:W3CDTF">2021-06-22T14:59:50Z</dcterms:created>
  <dcterms:modified xsi:type="dcterms:W3CDTF">2026-02-12T15:34:43Z</dcterms:modified>
</cp:coreProperties>
</file>